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mRam\Desktop\"/>
    </mc:Choice>
  </mc:AlternateContent>
  <xr:revisionPtr revIDLastSave="0" documentId="13_ncr:1_{BF897D6D-ABD0-4DA4-9777-608642D59ADE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7" i="1" l="1"/>
  <c r="A103" i="1"/>
  <c r="F157" i="1" l="1"/>
  <c r="A128" i="1"/>
  <c r="A129" i="1" s="1"/>
  <c r="A130" i="1" s="1"/>
  <c r="A131" i="1" s="1"/>
  <c r="A132" i="1" s="1"/>
  <c r="A133" i="1" s="1"/>
  <c r="A135" i="1" s="1"/>
  <c r="A119" i="1"/>
  <c r="A120" i="1" s="1"/>
  <c r="A113" i="1"/>
  <c r="A114" i="1" s="1"/>
  <c r="A115" i="1" s="1"/>
  <c r="G109" i="1"/>
  <c r="A109" i="1"/>
  <c r="A110" i="1" s="1"/>
  <c r="G105" i="1"/>
  <c r="G103" i="1"/>
  <c r="G102" i="1"/>
  <c r="M100" i="1"/>
  <c r="K100" i="1"/>
  <c r="A98" i="1"/>
  <c r="A99" i="1" s="1"/>
  <c r="G94" i="1"/>
  <c r="G84" i="1"/>
  <c r="A81" i="1"/>
  <c r="A82" i="1" s="1"/>
  <c r="A83" i="1" s="1"/>
  <c r="A84" i="1" s="1"/>
  <c r="A85" i="1" s="1"/>
  <c r="A86" i="1" s="1"/>
  <c r="A87" i="1" s="1"/>
  <c r="A89" i="1" s="1"/>
  <c r="A90" i="1" s="1"/>
  <c r="G73" i="1"/>
  <c r="A61" i="1"/>
  <c r="A62" i="1" s="1"/>
  <c r="A63" i="1" s="1"/>
  <c r="A64" i="1" s="1"/>
  <c r="A65" i="1" s="1"/>
  <c r="A66" i="1" s="1"/>
  <c r="A67" i="1" s="1"/>
  <c r="A70" i="1" s="1"/>
  <c r="A71" i="1" s="1"/>
  <c r="A72" i="1" s="1"/>
  <c r="A73" i="1" s="1"/>
  <c r="A74" i="1" s="1"/>
  <c r="A75" i="1" s="1"/>
  <c r="A55" i="1"/>
  <c r="A56" i="1" s="1"/>
  <c r="A50" i="1"/>
  <c r="G47" i="1"/>
  <c r="H46" i="1"/>
  <c r="G46" i="1"/>
  <c r="H45" i="1"/>
  <c r="H44" i="1"/>
  <c r="G44" i="1"/>
  <c r="A44" i="1"/>
  <c r="A45" i="1" s="1"/>
  <c r="A46" i="1" s="1"/>
  <c r="A47" i="1" s="1"/>
  <c r="G40" i="1"/>
  <c r="G39" i="1"/>
  <c r="G38" i="1"/>
  <c r="G35" i="1"/>
  <c r="G36" i="1" s="1"/>
  <c r="A34" i="1"/>
  <c r="A35" i="1" s="1"/>
  <c r="A36" i="1" s="1"/>
  <c r="A37" i="1" s="1"/>
  <c r="A38" i="1" s="1"/>
  <c r="A39" i="1" s="1"/>
  <c r="A40" i="1" s="1"/>
  <c r="G31" i="1"/>
  <c r="A29" i="1"/>
  <c r="A30" i="1" s="1"/>
  <c r="A31" i="1" s="1"/>
  <c r="G26" i="1"/>
  <c r="G25" i="1"/>
  <c r="G24" i="1"/>
  <c r="G23" i="1"/>
  <c r="G22" i="1"/>
  <c r="G21" i="1"/>
  <c r="A21" i="1"/>
  <c r="A22" i="1" s="1"/>
  <c r="A23" i="1" s="1"/>
  <c r="A24" i="1" s="1"/>
  <c r="A25" i="1" s="1"/>
  <c r="A26" i="1" s="1"/>
  <c r="H18" i="1"/>
  <c r="H17" i="1"/>
  <c r="G17" i="1"/>
  <c r="H16" i="1"/>
  <c r="G16" i="1"/>
  <c r="H11" i="1"/>
  <c r="A11" i="1"/>
  <c r="A12" i="1" s="1"/>
  <c r="K32" i="1" l="1"/>
  <c r="K41" i="1"/>
  <c r="K121" i="1"/>
  <c r="K116" i="1"/>
  <c r="G18" i="1"/>
  <c r="K106" i="1"/>
  <c r="K58" i="1"/>
  <c r="K27" i="1"/>
  <c r="K48" i="1"/>
  <c r="G110" i="1"/>
  <c r="K13" i="1"/>
  <c r="K52" i="1"/>
  <c r="A57" i="1"/>
  <c r="K76" i="1"/>
  <c r="K91" i="1"/>
  <c r="K95" i="1"/>
  <c r="K111" i="1" l="1"/>
  <c r="K19" i="1"/>
  <c r="K124" i="1" l="1"/>
  <c r="K136" i="1" l="1"/>
  <c r="K13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Antonio</author>
  </authors>
  <commentList>
    <comment ref="B13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Jose Antonio: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<sst xmlns="http://schemas.openxmlformats.org/spreadsheetml/2006/main" count="246" uniqueCount="166">
  <si>
    <t>PROYECTO</t>
  </si>
  <si>
    <t>Ayuntamiento Ramon Santana</t>
  </si>
  <si>
    <t>PRESUPUESTO No.</t>
  </si>
  <si>
    <t>FECHA</t>
  </si>
  <si>
    <t xml:space="preserve"> </t>
  </si>
  <si>
    <t>CANT.</t>
  </si>
  <si>
    <t>P.U.</t>
  </si>
  <si>
    <t>VALOR</t>
  </si>
  <si>
    <t>PREPARACION DEL TERRENO</t>
  </si>
  <si>
    <t>Acondicionamiento solar inicio contruccion (limpieza y bote)</t>
  </si>
  <si>
    <t>PA</t>
  </si>
  <si>
    <t>Brigada para replanteo y control topografico</t>
  </si>
  <si>
    <t xml:space="preserve">Confeccion charanca y replanteo </t>
  </si>
  <si>
    <t>ML</t>
  </si>
  <si>
    <t>Sub-Total 1</t>
  </si>
  <si>
    <t>MOVIMIENTO DE TIERRA</t>
  </si>
  <si>
    <t>Excavacion Zapata Muro</t>
  </si>
  <si>
    <t>Excavacion Zapata Columnas</t>
  </si>
  <si>
    <t>Acarreo Interno de Material Excavado</t>
  </si>
  <si>
    <t>Sub-Total 2</t>
  </si>
  <si>
    <t>HORMIGON ARMADO EN:</t>
  </si>
  <si>
    <t xml:space="preserve">Zapata Muros de 6" </t>
  </si>
  <si>
    <t>M3</t>
  </si>
  <si>
    <t>Zapata Columnas 0.20 x 0.20 mts 1 er nivel</t>
  </si>
  <si>
    <t>Columnas 0.20 x 0.20 mts 1 er nivel</t>
  </si>
  <si>
    <t>Vigas  amarre 0.20 x 0.20 mts 1er nivel</t>
  </si>
  <si>
    <t>Dinteles de .20 *.20</t>
  </si>
  <si>
    <t xml:space="preserve">Losas planas </t>
  </si>
  <si>
    <t>Sub-Total 3</t>
  </si>
  <si>
    <t>MUROS DE :</t>
  </si>
  <si>
    <t>Muros de 6</t>
  </si>
  <si>
    <t>M2</t>
  </si>
  <si>
    <t>Muros de 4</t>
  </si>
  <si>
    <t>Muro de ante pecho (una linea de block)</t>
  </si>
  <si>
    <t>Sub-Total 4</t>
  </si>
  <si>
    <t>PANETES:</t>
  </si>
  <si>
    <t>Fraguache de losas</t>
  </si>
  <si>
    <t>Fraguache Columnas y vigas</t>
  </si>
  <si>
    <t>Panete muros, Columnas y vigas</t>
  </si>
  <si>
    <t>Pañete techos</t>
  </si>
  <si>
    <t>Cantos  Puertas y Ventanas</t>
  </si>
  <si>
    <t>Cantos en esquinas interiores y exteriores</t>
  </si>
  <si>
    <t xml:space="preserve">Cantos y mocheta en vuelos </t>
  </si>
  <si>
    <t>Sub-Total 5</t>
  </si>
  <si>
    <t>TERMINACION DE TECHOS</t>
  </si>
  <si>
    <t>Fino techo plano</t>
  </si>
  <si>
    <t>Zabaleta techo plano</t>
  </si>
  <si>
    <t>Impermeabilizante techo plano</t>
  </si>
  <si>
    <t>Techo inclinado Aluzinc</t>
  </si>
  <si>
    <t>Sub-Total 6</t>
  </si>
  <si>
    <t>DESAGUES</t>
  </si>
  <si>
    <t>TIPO</t>
  </si>
  <si>
    <t>DIAMETRO</t>
  </si>
  <si>
    <t>De piso (baños)</t>
  </si>
  <si>
    <t xml:space="preserve">Acero Inoxidable </t>
  </si>
  <si>
    <t>2"</t>
  </si>
  <si>
    <t>U</t>
  </si>
  <si>
    <t>De piso (area matadero)</t>
  </si>
  <si>
    <t>Sub-Total 7</t>
  </si>
  <si>
    <t>PISOS</t>
  </si>
  <si>
    <t>Pisos hormigon Pulido interiores</t>
  </si>
  <si>
    <t>Pisos interiores (oficina, Baños, vestuarios, veterinario)</t>
  </si>
  <si>
    <t>Parqueos en asfalto</t>
  </si>
  <si>
    <t>Sub-Total 8</t>
  </si>
  <si>
    <t>INSTALACION SANITARIA</t>
  </si>
  <si>
    <t>Inodoros</t>
  </si>
  <si>
    <t>UD</t>
  </si>
  <si>
    <t>Lavamanos</t>
  </si>
  <si>
    <t>Duchas</t>
  </si>
  <si>
    <t>Accesorios</t>
  </si>
  <si>
    <t>Lavamanos acero inoxidable (dos bocas)</t>
  </si>
  <si>
    <t>Espejos</t>
  </si>
  <si>
    <t>Registros sanitarios</t>
  </si>
  <si>
    <t>baños</t>
  </si>
  <si>
    <t>Tuberias de arrastre exterior drenaje y desague areas de sacrificio</t>
  </si>
  <si>
    <t>tubos</t>
  </si>
  <si>
    <t>Tuberia ventilacion</t>
  </si>
  <si>
    <t xml:space="preserve">Mano de obra plomero </t>
  </si>
  <si>
    <t>Sub-Total 9</t>
  </si>
  <si>
    <t>INSTALACIONES ELECTRICAS</t>
  </si>
  <si>
    <t>Luces cenitales</t>
  </si>
  <si>
    <t>Interruptores sencillos</t>
  </si>
  <si>
    <t>Interruptores dobles</t>
  </si>
  <si>
    <t>Toma corriente 110v</t>
  </si>
  <si>
    <t>Toma corriente 220v</t>
  </si>
  <si>
    <t>Registros electricos</t>
  </si>
  <si>
    <t>Panel de distribucion de 12 @ 24</t>
  </si>
  <si>
    <t xml:space="preserve">Interconexion a panel principal </t>
  </si>
  <si>
    <t>Mano de obra electrico</t>
  </si>
  <si>
    <t>Sub-Total 10</t>
  </si>
  <si>
    <t>REVESTIMIENTOS</t>
  </si>
  <si>
    <t>Muros en ceramica tipo madera</t>
  </si>
  <si>
    <t>Baños (Ceramica)</t>
  </si>
  <si>
    <t>Sub-Total 11</t>
  </si>
  <si>
    <t xml:space="preserve">PORTAJE </t>
  </si>
  <si>
    <t>Puertas Polimetal</t>
  </si>
  <si>
    <t>Puertas corredizas en madera</t>
  </si>
  <si>
    <t>Sub-Total 12</t>
  </si>
  <si>
    <t xml:space="preserve">VENTANAS </t>
  </si>
  <si>
    <t>Ventana corredera 1.3*1.8</t>
  </si>
  <si>
    <t>P2</t>
  </si>
  <si>
    <t>Ventana corredera 1.2*1.3</t>
  </si>
  <si>
    <t>Ventana corredera baño 0.4*0.6</t>
  </si>
  <si>
    <t>Ventana Corredera 0.4*0.60</t>
  </si>
  <si>
    <t>Sub-Total 13</t>
  </si>
  <si>
    <t>PINTURA</t>
  </si>
  <si>
    <t xml:space="preserve">Techos  de hormigon </t>
  </si>
  <si>
    <t>Muros (incluye primer + 2 manos de pintura)</t>
  </si>
  <si>
    <t>Sub-Total 14</t>
  </si>
  <si>
    <t>MISCELANEOS</t>
  </si>
  <si>
    <t>Facilidades para A/A (Tuberias, codos, pvc)</t>
  </si>
  <si>
    <t>un</t>
  </si>
  <si>
    <t>Andamio para diferentes uso</t>
  </si>
  <si>
    <t>Sub-Total 15</t>
  </si>
  <si>
    <t>LIMPIEZA</t>
  </si>
  <si>
    <t>Limpieza  continua</t>
  </si>
  <si>
    <t>Mes</t>
  </si>
  <si>
    <t>Limpieza  Final</t>
  </si>
  <si>
    <t>P.A</t>
  </si>
  <si>
    <t>Sub-Total 16</t>
  </si>
  <si>
    <t>SUB-TOTAL GRAL.       RD$</t>
  </si>
  <si>
    <t>GASTOS GENERALES:</t>
  </si>
  <si>
    <t xml:space="preserve">TSS  </t>
  </si>
  <si>
    <t>%</t>
  </si>
  <si>
    <t>Fondo de pensiones trabajadores de la construccion</t>
  </si>
  <si>
    <t>Codia</t>
  </si>
  <si>
    <t>Ayuntamiento</t>
  </si>
  <si>
    <t>Transporte de materiales</t>
  </si>
  <si>
    <t>Gastos administrativos</t>
  </si>
  <si>
    <t>Dirección tecnica y responsabilidad</t>
  </si>
  <si>
    <t>Supervision externa</t>
  </si>
  <si>
    <t>SUB-TOTAL GASTOS GRALES.  RD$</t>
  </si>
  <si>
    <t>TOTAL GRAL.          RD$</t>
  </si>
  <si>
    <t xml:space="preserve">Ventana corredera P-92 </t>
  </si>
  <si>
    <t>1.8*165</t>
  </si>
  <si>
    <t>1.6*1.5</t>
  </si>
  <si>
    <t>3.76*1.65</t>
  </si>
  <si>
    <t>4.1*1.65</t>
  </si>
  <si>
    <t>0.78*0.95</t>
  </si>
  <si>
    <t>2*1.65</t>
  </si>
  <si>
    <t>0.8*0.95</t>
  </si>
  <si>
    <t>2.5*1.65</t>
  </si>
  <si>
    <t>3.2*2</t>
  </si>
  <si>
    <t>2*2</t>
  </si>
  <si>
    <t>0.67*1.20</t>
  </si>
  <si>
    <t>0.79*1.2</t>
  </si>
  <si>
    <t>1.4*2.1</t>
  </si>
  <si>
    <t>0.78*0.8</t>
  </si>
  <si>
    <t>3.1*1.45</t>
  </si>
  <si>
    <t>3*1.45</t>
  </si>
  <si>
    <t>0.77*0.77</t>
  </si>
  <si>
    <t>1.15*1.45</t>
  </si>
  <si>
    <t>2.95*0.953</t>
  </si>
  <si>
    <t>UND</t>
  </si>
  <si>
    <t>Inversor Automático de 2.5 kw + 4 baterías, accesorios instalació</t>
  </si>
  <si>
    <t>Almacenamiento Cuarto frio 3.15x2.9x2.4 incluye climatización</t>
  </si>
  <si>
    <t>Tuberia y piezas para baño completo</t>
  </si>
  <si>
    <t>Tuberia y piezas para 1/2 baño</t>
  </si>
  <si>
    <t>Tuberia y piezas para Lavamanos acero inxodable</t>
  </si>
  <si>
    <t>Cisterna 3.50*2.50*2</t>
  </si>
  <si>
    <t>Lavadero granito + salida sencilla</t>
  </si>
  <si>
    <t>ITBIS</t>
  </si>
  <si>
    <t>VOLUMETRIA  PARA CONSTRUCCION DE MATADERO RAMON SANTANA</t>
  </si>
  <si>
    <t>PLANTA DE TRATAMIENTO</t>
  </si>
  <si>
    <t>Planta de tratamiento de sistema anaerobico cerrado incluyendo filtrante</t>
  </si>
  <si>
    <t>Sub-Total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</si>
</sst>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indexed="8"/>
      <name val="Calibri"/>
      <family val="2"/>
    </font>
    <font>
      <sz val="10"/>
      <color indexed="58"/>
      <name val="Arial"/>
      <family val="2"/>
    </font>
    <font>
      <b/>
      <sz val="10"/>
      <color indexed="58"/>
      <name val="Arial"/>
      <family val="2"/>
    </font>
    <font>
      <sz val="12"/>
      <color indexed="58"/>
      <name val="Arial"/>
      <family val="2"/>
    </font>
    <font>
      <sz val="10"/>
      <name val="Arial"/>
      <family val="2"/>
    </font>
    <font>
      <b/>
      <i/>
      <sz val="10"/>
      <color indexed="58"/>
      <name val="Times New Roman"/>
      <family val="1"/>
    </font>
    <font>
      <b/>
      <sz val="10"/>
      <color indexed="58"/>
      <name val="Times New Roman"/>
      <family val="1"/>
    </font>
    <font>
      <sz val="10"/>
      <color indexed="58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u/>
      <sz val="10"/>
      <color indexed="58"/>
      <name val="Times New Roman"/>
      <family val="1"/>
    </font>
    <font>
      <sz val="10"/>
      <color indexed="8"/>
      <name val="Times New Roman"/>
      <family val="1"/>
    </font>
    <font>
      <sz val="10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rgb="FF50505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4" fontId="4" fillId="0" borderId="0" xfId="2" applyNumberFormat="1" applyFont="1"/>
    <xf numFmtId="0" fontId="3" fillId="0" borderId="0" xfId="2"/>
    <xf numFmtId="4" fontId="6" fillId="0" borderId="0" xfId="2" applyNumberFormat="1" applyFont="1"/>
    <xf numFmtId="4" fontId="3" fillId="0" borderId="0" xfId="2" applyNumberFormat="1"/>
    <xf numFmtId="4" fontId="0" fillId="0" borderId="0" xfId="0" applyNumberFormat="1"/>
    <xf numFmtId="4" fontId="7" fillId="0" borderId="0" xfId="2" applyNumberFormat="1" applyFont="1" applyAlignment="1">
      <alignment horizontal="right"/>
    </xf>
    <xf numFmtId="4" fontId="5" fillId="0" borderId="13" xfId="2" applyNumberFormat="1" applyFont="1" applyBorder="1"/>
    <xf numFmtId="0" fontId="0" fillId="0" borderId="13" xfId="0" applyBorder="1"/>
    <xf numFmtId="44" fontId="2" fillId="0" borderId="0" xfId="1" applyFont="1"/>
    <xf numFmtId="4" fontId="3" fillId="0" borderId="0" xfId="2" applyNumberFormat="1" applyAlignment="1">
      <alignment horizontal="right"/>
    </xf>
    <xf numFmtId="4" fontId="8" fillId="0" borderId="1" xfId="2" applyNumberFormat="1" applyFont="1" applyBorder="1"/>
    <xf numFmtId="4" fontId="9" fillId="0" borderId="1" xfId="2" applyNumberFormat="1" applyFont="1" applyBorder="1" applyAlignment="1">
      <alignment horizontal="left"/>
    </xf>
    <xf numFmtId="4" fontId="10" fillId="0" borderId="0" xfId="2" applyNumberFormat="1" applyFont="1"/>
    <xf numFmtId="4" fontId="9" fillId="0" borderId="3" xfId="2" applyNumberFormat="1" applyFont="1" applyBorder="1"/>
    <xf numFmtId="1" fontId="9" fillId="0" borderId="4" xfId="2" applyNumberFormat="1" applyFont="1" applyBorder="1" applyAlignment="1">
      <alignment horizontal="center"/>
    </xf>
    <xf numFmtId="4" fontId="9" fillId="0" borderId="5" xfId="2" applyNumberFormat="1" applyFont="1" applyBorder="1"/>
    <xf numFmtId="17" fontId="9" fillId="0" borderId="2" xfId="2" applyNumberFormat="1" applyFont="1" applyBorder="1" applyAlignment="1">
      <alignment horizontal="center"/>
    </xf>
    <xf numFmtId="4" fontId="11" fillId="0" borderId="0" xfId="2" applyNumberFormat="1" applyFont="1" applyAlignment="1">
      <alignment horizontal="right"/>
    </xf>
    <xf numFmtId="0" fontId="12" fillId="0" borderId="0" xfId="0" applyFont="1"/>
    <xf numFmtId="4" fontId="13" fillId="0" borderId="0" xfId="2" applyNumberFormat="1" applyFont="1"/>
    <xf numFmtId="4" fontId="9" fillId="0" borderId="0" xfId="2" applyNumberFormat="1" applyFont="1" applyAlignment="1">
      <alignment horizontal="center"/>
    </xf>
    <xf numFmtId="0" fontId="12" fillId="0" borderId="2" xfId="0" applyFont="1" applyBorder="1"/>
    <xf numFmtId="0" fontId="14" fillId="0" borderId="0" xfId="2" applyFont="1"/>
    <xf numFmtId="4" fontId="9" fillId="0" borderId="0" xfId="2" applyNumberFormat="1" applyFont="1"/>
    <xf numFmtId="4" fontId="9" fillId="0" borderId="1" xfId="2" applyNumberFormat="1" applyFont="1" applyBorder="1" applyAlignment="1">
      <alignment horizontal="center"/>
    </xf>
    <xf numFmtId="4" fontId="9" fillId="0" borderId="0" xfId="2" quotePrefix="1" applyNumberFormat="1" applyFont="1" applyAlignment="1">
      <alignment horizontal="left"/>
    </xf>
    <xf numFmtId="4" fontId="8" fillId="0" borderId="0" xfId="2" applyNumberFormat="1" applyFont="1"/>
    <xf numFmtId="4" fontId="10" fillId="0" borderId="0" xfId="2" quotePrefix="1" applyNumberFormat="1" applyFont="1" applyAlignment="1">
      <alignment horizontal="left"/>
    </xf>
    <xf numFmtId="4" fontId="10" fillId="0" borderId="5" xfId="2" applyNumberFormat="1" applyFont="1" applyBorder="1"/>
    <xf numFmtId="4" fontId="10" fillId="0" borderId="6" xfId="2" applyNumberFormat="1" applyFont="1" applyBorder="1"/>
    <xf numFmtId="4" fontId="10" fillId="0" borderId="7" xfId="2" applyNumberFormat="1" applyFont="1" applyBorder="1"/>
    <xf numFmtId="4" fontId="10" fillId="0" borderId="8" xfId="2" applyNumberFormat="1" applyFont="1" applyBorder="1"/>
    <xf numFmtId="4" fontId="10" fillId="0" borderId="8" xfId="2" applyNumberFormat="1" applyFont="1" applyBorder="1" applyAlignment="1">
      <alignment horizontal="center"/>
    </xf>
    <xf numFmtId="4" fontId="10" fillId="0" borderId="0" xfId="2" applyNumberFormat="1" applyFont="1" applyAlignment="1">
      <alignment horizontal="center"/>
    </xf>
    <xf numFmtId="4" fontId="10" fillId="0" borderId="9" xfId="2" applyNumberFormat="1" applyFont="1" applyBorder="1"/>
    <xf numFmtId="4" fontId="10" fillId="0" borderId="10" xfId="2" applyNumberFormat="1" applyFont="1" applyBorder="1"/>
    <xf numFmtId="4" fontId="10" fillId="0" borderId="0" xfId="2" applyNumberFormat="1" applyFont="1" applyAlignment="1">
      <alignment horizontal="left"/>
    </xf>
    <xf numFmtId="49" fontId="15" fillId="2" borderId="0" xfId="0" applyNumberFormat="1" applyFont="1" applyFill="1" applyAlignment="1">
      <alignment horizontal="left"/>
    </xf>
    <xf numFmtId="4" fontId="10" fillId="0" borderId="1" xfId="2" applyNumberFormat="1" applyFont="1" applyBorder="1"/>
    <xf numFmtId="4" fontId="14" fillId="0" borderId="0" xfId="2" applyNumberFormat="1" applyFont="1"/>
    <xf numFmtId="4" fontId="9" fillId="0" borderId="0" xfId="2" quotePrefix="1" applyNumberFormat="1" applyFont="1" applyAlignment="1">
      <alignment horizontal="right"/>
    </xf>
    <xf numFmtId="4" fontId="10" fillId="0" borderId="8" xfId="2" applyNumberFormat="1" applyFont="1" applyBorder="1" applyAlignment="1">
      <alignment horizontal="right"/>
    </xf>
    <xf numFmtId="4" fontId="10" fillId="0" borderId="11" xfId="2" applyNumberFormat="1" applyFont="1" applyBorder="1"/>
    <xf numFmtId="4" fontId="10" fillId="0" borderId="12" xfId="2" applyNumberFormat="1" applyFont="1" applyBorder="1"/>
    <xf numFmtId="4" fontId="10" fillId="0" borderId="0" xfId="2" applyNumberFormat="1" applyFont="1" applyAlignment="1">
      <alignment horizontal="right"/>
    </xf>
    <xf numFmtId="4" fontId="9" fillId="0" borderId="0" xfId="2" applyNumberFormat="1" applyFont="1" applyAlignment="1">
      <alignment horizontal="right"/>
    </xf>
    <xf numFmtId="4" fontId="10" fillId="0" borderId="1" xfId="2" quotePrefix="1" applyNumberFormat="1" applyFont="1" applyBorder="1" applyAlignment="1">
      <alignment horizontal="left"/>
    </xf>
    <xf numFmtId="4" fontId="10" fillId="0" borderId="1" xfId="2" applyNumberFormat="1" applyFont="1" applyBorder="1" applyAlignment="1">
      <alignment horizontal="center"/>
    </xf>
    <xf numFmtId="4" fontId="10" fillId="0" borderId="14" xfId="2" applyNumberFormat="1" applyFont="1" applyBorder="1"/>
    <xf numFmtId="0" fontId="14" fillId="0" borderId="1" xfId="2" applyFont="1" applyBorder="1"/>
    <xf numFmtId="4" fontId="10" fillId="0" borderId="15" xfId="2" quotePrefix="1" applyNumberFormat="1" applyFont="1" applyBorder="1" applyAlignment="1">
      <alignment horizontal="left"/>
    </xf>
    <xf numFmtId="4" fontId="10" fillId="0" borderId="2" xfId="2" applyNumberFormat="1" applyFont="1" applyBorder="1"/>
  </cellXfs>
  <cellStyles count="3">
    <cellStyle name="Moneda" xfId="1" builtinId="4"/>
    <cellStyle name="Normal" xfId="0" builtinId="0"/>
    <cellStyle name="Normal 2_PRESUPUESTO VILLA GREEN GROVE (VALENTIN MARZO) 07-04-1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TRABAJOS%20CCH/RAMON%20SANTANA/MATADERO/PRESUPUESTO%20matade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 real"/>
      <sheetName val="mano de obra"/>
      <sheetName val="AC"/>
      <sheetName val="MATERIALES A"/>
      <sheetName val="materiales"/>
      <sheetName val="COT ENVIAR "/>
      <sheetName val="Datos (2)"/>
      <sheetName val="Presupuesto para entregar"/>
      <sheetName val="AC PLOMERIA"/>
      <sheetName val="AC Piscina y jacussy"/>
      <sheetName val="Pres. Jacussy y piscina"/>
      <sheetName val="AC sheetrock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E7" t="str">
            <v>ud</v>
          </cell>
        </row>
        <row r="8">
          <cell r="E8" t="str">
            <v>P.A</v>
          </cell>
        </row>
        <row r="10">
          <cell r="E10" t="str">
            <v>M3</v>
          </cell>
        </row>
        <row r="11">
          <cell r="E11" t="str">
            <v>M3</v>
          </cell>
        </row>
        <row r="12">
          <cell r="E12" t="str">
            <v>M3</v>
          </cell>
        </row>
        <row r="83">
          <cell r="E83" t="str">
            <v>M2</v>
          </cell>
        </row>
        <row r="84">
          <cell r="E84" t="str">
            <v>ML</v>
          </cell>
        </row>
        <row r="87">
          <cell r="E87" t="str">
            <v>M2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0"/>
  <sheetViews>
    <sheetView showGridLines="0" tabSelected="1" workbookViewId="0">
      <selection activeCell="J58" sqref="J58"/>
    </sheetView>
  </sheetViews>
  <sheetFormatPr baseColWidth="10" defaultRowHeight="14.25" x14ac:dyDescent="0.45"/>
  <cols>
    <col min="1" max="1" width="6" customWidth="1"/>
    <col min="3" max="3" width="24.1328125" customWidth="1"/>
    <col min="4" max="4" width="21.265625" customWidth="1"/>
    <col min="5" max="5" width="8" hidden="1" customWidth="1"/>
    <col min="6" max="6" width="0.265625" hidden="1" customWidth="1"/>
    <col min="7" max="7" width="8" customWidth="1"/>
    <col min="8" max="8" width="6.59765625" customWidth="1"/>
    <col min="9" max="9" width="10" customWidth="1"/>
    <col min="10" max="10" width="11.73046875" customWidth="1"/>
    <col min="11" max="11" width="10.86328125" customWidth="1"/>
  </cols>
  <sheetData>
    <row r="1" spans="1:11" x14ac:dyDescent="0.45">
      <c r="A1" s="19"/>
      <c r="B1" s="20" t="s">
        <v>162</v>
      </c>
      <c r="C1" s="19"/>
      <c r="D1" s="19"/>
      <c r="E1" s="19"/>
      <c r="F1" s="19"/>
      <c r="G1" s="19"/>
      <c r="H1" s="19"/>
      <c r="I1" s="19"/>
      <c r="J1" s="19"/>
      <c r="K1" s="19"/>
    </row>
    <row r="2" spans="1:11" x14ac:dyDescent="0.45">
      <c r="A2" s="21"/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x14ac:dyDescent="0.45">
      <c r="A3" s="19"/>
      <c r="B3" s="19"/>
      <c r="C3" s="19"/>
      <c r="D3" s="19"/>
      <c r="E3" s="19"/>
      <c r="F3" s="19"/>
      <c r="G3" s="19"/>
      <c r="H3" s="11" t="s">
        <v>0</v>
      </c>
      <c r="I3" s="22"/>
      <c r="J3" s="12" t="s">
        <v>1</v>
      </c>
      <c r="K3" s="22"/>
    </row>
    <row r="4" spans="1:11" x14ac:dyDescent="0.45">
      <c r="A4" s="19"/>
      <c r="B4" s="19"/>
      <c r="C4" s="13"/>
      <c r="D4" s="13"/>
      <c r="E4" s="13"/>
      <c r="F4" s="13"/>
      <c r="G4" s="13"/>
      <c r="H4" s="14" t="s">
        <v>2</v>
      </c>
      <c r="I4" s="22"/>
      <c r="J4" s="15"/>
      <c r="K4" s="19"/>
    </row>
    <row r="5" spans="1:11" x14ac:dyDescent="0.45">
      <c r="A5" s="19"/>
      <c r="B5" s="19"/>
      <c r="C5" s="19"/>
      <c r="D5" s="19"/>
      <c r="E5" s="19"/>
      <c r="F5" s="19"/>
      <c r="G5" s="19"/>
      <c r="H5" s="16" t="s">
        <v>3</v>
      </c>
      <c r="I5" s="22"/>
      <c r="J5" s="17">
        <v>45047</v>
      </c>
      <c r="K5" s="19"/>
    </row>
    <row r="6" spans="1:11" x14ac:dyDescent="0.4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</row>
    <row r="7" spans="1:11" x14ac:dyDescent="0.45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23"/>
    </row>
    <row r="8" spans="1:11" x14ac:dyDescent="0.45">
      <c r="A8" s="24"/>
      <c r="B8" s="20"/>
      <c r="C8" s="19"/>
      <c r="D8" s="24"/>
      <c r="E8" s="24"/>
      <c r="F8" s="24"/>
      <c r="G8" s="25" t="s">
        <v>5</v>
      </c>
      <c r="H8" s="25" t="s">
        <v>66</v>
      </c>
      <c r="I8" s="25" t="s">
        <v>6</v>
      </c>
      <c r="J8" s="25" t="s">
        <v>7</v>
      </c>
      <c r="K8" s="23"/>
    </row>
    <row r="9" spans="1:11" x14ac:dyDescent="0.45">
      <c r="A9" s="26">
        <v>1</v>
      </c>
      <c r="B9" s="27" t="s">
        <v>8</v>
      </c>
      <c r="C9" s="24"/>
      <c r="D9" s="24"/>
      <c r="E9" s="24"/>
      <c r="F9" s="24"/>
      <c r="G9" s="21"/>
      <c r="H9" s="21"/>
      <c r="I9" s="21"/>
      <c r="J9" s="21"/>
      <c r="K9" s="23"/>
    </row>
    <row r="10" spans="1:11" x14ac:dyDescent="0.45">
      <c r="A10" s="47">
        <v>1.01</v>
      </c>
      <c r="B10" s="29" t="s">
        <v>9</v>
      </c>
      <c r="C10" s="30"/>
      <c r="D10" s="30"/>
      <c r="E10" s="30"/>
      <c r="F10" s="30"/>
      <c r="G10" s="39">
        <v>1</v>
      </c>
      <c r="H10" s="48" t="s">
        <v>10</v>
      </c>
      <c r="I10" s="39"/>
      <c r="J10" s="39"/>
      <c r="K10" s="23"/>
    </row>
    <row r="11" spans="1:11" x14ac:dyDescent="0.45">
      <c r="A11" s="47">
        <f t="shared" ref="A11:A12" si="0">+A10+0.01</f>
        <v>1.02</v>
      </c>
      <c r="B11" s="29" t="s">
        <v>11</v>
      </c>
      <c r="C11" s="30"/>
      <c r="D11" s="30"/>
      <c r="E11" s="30"/>
      <c r="F11" s="30"/>
      <c r="G11" s="39">
        <v>1</v>
      </c>
      <c r="H11" s="48" t="str">
        <f>+'[1]Datos (2)'!E8</f>
        <v>P.A</v>
      </c>
      <c r="I11" s="39"/>
      <c r="J11" s="39"/>
      <c r="K11" s="23"/>
    </row>
    <row r="12" spans="1:11" ht="14.65" thickBot="1" x14ac:dyDescent="0.5">
      <c r="A12" s="47">
        <f t="shared" si="0"/>
        <v>1.03</v>
      </c>
      <c r="B12" s="29" t="s">
        <v>12</v>
      </c>
      <c r="C12" s="30"/>
      <c r="D12" s="30"/>
      <c r="E12" s="30"/>
      <c r="F12" s="30"/>
      <c r="G12" s="39">
        <v>73.239999999999995</v>
      </c>
      <c r="H12" s="48" t="s">
        <v>13</v>
      </c>
      <c r="I12" s="39"/>
      <c r="J12" s="39"/>
      <c r="K12" s="23"/>
    </row>
    <row r="13" spans="1:11" ht="14.65" thickBot="1" x14ac:dyDescent="0.5">
      <c r="A13" s="28"/>
      <c r="B13" s="13"/>
      <c r="C13" s="13"/>
      <c r="D13" s="13"/>
      <c r="E13" s="13"/>
      <c r="F13" s="13"/>
      <c r="G13" s="13"/>
      <c r="H13" s="34"/>
      <c r="I13" s="13"/>
      <c r="J13" s="52" t="s">
        <v>14</v>
      </c>
      <c r="K13" s="35">
        <f>SUM(J8:J12)</f>
        <v>0</v>
      </c>
    </row>
    <row r="14" spans="1:11" x14ac:dyDescent="0.45">
      <c r="A14" s="28"/>
      <c r="B14" s="13"/>
      <c r="C14" s="13"/>
      <c r="D14" s="13"/>
      <c r="E14" s="13"/>
      <c r="F14" s="13"/>
      <c r="G14" s="13"/>
      <c r="H14" s="34"/>
      <c r="I14" s="13"/>
      <c r="J14" s="13"/>
      <c r="K14" s="23"/>
    </row>
    <row r="15" spans="1:11" x14ac:dyDescent="0.45">
      <c r="A15" s="26">
        <v>2</v>
      </c>
      <c r="B15" s="27" t="s">
        <v>15</v>
      </c>
      <c r="C15" s="13"/>
      <c r="D15" s="13"/>
      <c r="E15" s="13"/>
      <c r="F15" s="13"/>
      <c r="G15" s="13"/>
      <c r="H15" s="34"/>
      <c r="I15" s="13"/>
      <c r="J15" s="13"/>
      <c r="K15" s="23"/>
    </row>
    <row r="16" spans="1:11" x14ac:dyDescent="0.45">
      <c r="A16" s="47">
        <v>2.0099999999999998</v>
      </c>
      <c r="B16" s="29" t="s">
        <v>16</v>
      </c>
      <c r="C16" s="30"/>
      <c r="D16" s="30"/>
      <c r="E16" s="30"/>
      <c r="F16" s="30"/>
      <c r="G16" s="39">
        <f>(2.15+2.65+2.62+3.2+2.65+2.18+3.3+2.18+3.15+3.2+0.81+2.91+3.7+2.65+3.15+3.17+0.35+3.8+3.8+2.68+0.82+0.73+3.3+2.13+3.3+2.1+2.7+1.52+2.45+2.28+3.2+2.65+0.62+0.88+1.48+1.12+2.93+1.62+2.58+1.66+1.3+0.57+0.76+1.55+1.55+1.15+0.6+0.65+2.19+2.33)*0.45*0.8</f>
        <v>38.527200000000001</v>
      </c>
      <c r="H16" s="48" t="str">
        <f>+'[1]Datos (2)'!E10</f>
        <v>M3</v>
      </c>
      <c r="I16" s="39"/>
      <c r="J16" s="39"/>
      <c r="K16" s="23"/>
    </row>
    <row r="17" spans="1:11" x14ac:dyDescent="0.45">
      <c r="A17" s="47">
        <v>2.02</v>
      </c>
      <c r="B17" s="29" t="s">
        <v>17</v>
      </c>
      <c r="C17" s="30"/>
      <c r="D17" s="30"/>
      <c r="E17" s="30"/>
      <c r="F17" s="30"/>
      <c r="G17" s="39">
        <f>+(1*1*0.9)*25</f>
        <v>22.5</v>
      </c>
      <c r="H17" s="48" t="str">
        <f>+'[1]Datos (2)'!E11</f>
        <v>M3</v>
      </c>
      <c r="I17" s="39"/>
      <c r="J17" s="39"/>
      <c r="K17" s="23"/>
    </row>
    <row r="18" spans="1:11" ht="14.65" thickBot="1" x14ac:dyDescent="0.5">
      <c r="A18" s="47">
        <v>2.0299999999999998</v>
      </c>
      <c r="B18" s="29" t="s">
        <v>18</v>
      </c>
      <c r="C18" s="30"/>
      <c r="D18" s="30"/>
      <c r="E18" s="30"/>
      <c r="F18" s="30"/>
      <c r="G18" s="39">
        <f>+(G16+G17)*0.4</f>
        <v>24.410880000000002</v>
      </c>
      <c r="H18" s="48" t="str">
        <f>+'[1]Datos (2)'!E12</f>
        <v>M3</v>
      </c>
      <c r="I18" s="39"/>
      <c r="J18" s="39"/>
      <c r="K18" s="23"/>
    </row>
    <row r="19" spans="1:11" ht="14.65" thickBot="1" x14ac:dyDescent="0.5">
      <c r="A19" s="13"/>
      <c r="B19" s="13"/>
      <c r="C19" s="13"/>
      <c r="D19" s="13"/>
      <c r="E19" s="13"/>
      <c r="F19" s="13"/>
      <c r="G19" s="13"/>
      <c r="H19" s="23"/>
      <c r="I19" s="13"/>
      <c r="J19" s="52" t="s">
        <v>19</v>
      </c>
      <c r="K19" s="35">
        <f>SUM(J16:J18)</f>
        <v>0</v>
      </c>
    </row>
    <row r="20" spans="1:11" x14ac:dyDescent="0.45">
      <c r="A20" s="26">
        <v>3</v>
      </c>
      <c r="B20" s="27" t="s">
        <v>20</v>
      </c>
      <c r="C20" s="13"/>
      <c r="D20" s="13"/>
      <c r="E20" s="13"/>
      <c r="F20" s="13"/>
      <c r="G20" s="13"/>
      <c r="H20" s="13"/>
      <c r="I20" s="13"/>
      <c r="J20" s="13"/>
      <c r="K20" s="23"/>
    </row>
    <row r="21" spans="1:11" x14ac:dyDescent="0.45">
      <c r="A21" s="47">
        <f t="shared" ref="A21:A26" si="1">+A20+0.01</f>
        <v>3.01</v>
      </c>
      <c r="B21" s="29" t="s">
        <v>21</v>
      </c>
      <c r="C21" s="30"/>
      <c r="D21" s="30"/>
      <c r="E21" s="30"/>
      <c r="F21" s="30"/>
      <c r="G21" s="39">
        <f>(2.15+2.65+2.62+3.2+2.65+2.18+3.3+2.18+3.15+3.2+0.81+2.91+3.7+2.65+3.15+3.17+0.35+3.8+3.8+2.68+0.82+0.73+3.3+2.13+3.3+2.1+2.7+1.52+2.45+2.28+3.2+2.65+0.62+0.88+1.48+1.12+2.93+1.62+2.58+1.66+1.3+0.57+0.76+1.55+1.55+1.15+0.6+0.65+2.19+2.33)*0.45*0.25</f>
        <v>12.03975</v>
      </c>
      <c r="H21" s="48" t="s">
        <v>22</v>
      </c>
      <c r="I21" s="39"/>
      <c r="J21" s="39"/>
      <c r="K21" s="23"/>
    </row>
    <row r="22" spans="1:11" x14ac:dyDescent="0.45">
      <c r="A22" s="47">
        <f t="shared" si="1"/>
        <v>3.0199999999999996</v>
      </c>
      <c r="B22" s="29" t="s">
        <v>23</v>
      </c>
      <c r="C22" s="30"/>
      <c r="D22" s="30"/>
      <c r="E22" s="30"/>
      <c r="F22" s="30"/>
      <c r="G22" s="39">
        <f>+(1*1*0.35)*25</f>
        <v>8.75</v>
      </c>
      <c r="H22" s="48" t="s">
        <v>22</v>
      </c>
      <c r="I22" s="39"/>
      <c r="J22" s="39"/>
      <c r="K22" s="23"/>
    </row>
    <row r="23" spans="1:11" x14ac:dyDescent="0.45">
      <c r="A23" s="47">
        <f t="shared" si="1"/>
        <v>3.0299999999999994</v>
      </c>
      <c r="B23" s="29" t="s">
        <v>24</v>
      </c>
      <c r="C23" s="30"/>
      <c r="D23" s="30"/>
      <c r="E23" s="30"/>
      <c r="F23" s="30"/>
      <c r="G23" s="39">
        <f>+(0.2*0.2*(2.8+0.8))*25</f>
        <v>3.6000000000000005</v>
      </c>
      <c r="H23" s="48" t="s">
        <v>22</v>
      </c>
      <c r="I23" s="39"/>
      <c r="J23" s="39"/>
      <c r="K23" s="23"/>
    </row>
    <row r="24" spans="1:11" x14ac:dyDescent="0.45">
      <c r="A24" s="47">
        <f t="shared" si="1"/>
        <v>3.0399999999999991</v>
      </c>
      <c r="B24" s="29" t="s">
        <v>25</v>
      </c>
      <c r="C24" s="30"/>
      <c r="D24" s="30"/>
      <c r="E24" s="30"/>
      <c r="F24" s="30"/>
      <c r="G24" s="39">
        <f>(2.15+2.65+2.62+3.2+2.65+2.18+3.3+2.18+3.15+3.2+0.81+2.91+3.7+2.65+3.15+3.17+0.35+3.8+3.8+2.68+0.82+0.73+3.3+2.13+3.3+2.1+2.7+1.52+2.45+2.28+3.2+2.65+0.62+0.88+1.48+1.12+2.93+1.62+2.58+1.66+1.3+0.57+0.76+1.55+1.55+1.15+0.6+0.65+2.19+2.33)*0.2*0.2</f>
        <v>4.2808000000000002</v>
      </c>
      <c r="H24" s="48" t="s">
        <v>22</v>
      </c>
      <c r="I24" s="39"/>
      <c r="J24" s="39"/>
      <c r="K24" s="23"/>
    </row>
    <row r="25" spans="1:11" x14ac:dyDescent="0.45">
      <c r="A25" s="47">
        <f t="shared" si="1"/>
        <v>3.0499999999999989</v>
      </c>
      <c r="B25" s="29" t="s">
        <v>26</v>
      </c>
      <c r="C25" s="30"/>
      <c r="D25" s="30"/>
      <c r="E25" s="30"/>
      <c r="F25" s="30"/>
      <c r="G25" s="39">
        <f>+(1*0.2*0.2)*22+(0.9*0.2*0.2)*2+(1.9*0.2*0.2)*7+(1.4*0.2*0.2)*5</f>
        <v>1.7640000000000002</v>
      </c>
      <c r="H25" s="48" t="s">
        <v>22</v>
      </c>
      <c r="I25" s="39"/>
      <c r="J25" s="39"/>
      <c r="K25" s="23"/>
    </row>
    <row r="26" spans="1:11" ht="14.65" thickBot="1" x14ac:dyDescent="0.5">
      <c r="A26" s="47">
        <f t="shared" si="1"/>
        <v>3.0599999999999987</v>
      </c>
      <c r="B26" s="29" t="s">
        <v>27</v>
      </c>
      <c r="C26" s="30"/>
      <c r="D26" s="30"/>
      <c r="E26" s="30"/>
      <c r="F26" s="30"/>
      <c r="G26" s="39">
        <f>15.85*0.13</f>
        <v>2.0605000000000002</v>
      </c>
      <c r="H26" s="48" t="s">
        <v>22</v>
      </c>
      <c r="I26" s="39"/>
      <c r="J26" s="39"/>
      <c r="K26" s="23"/>
    </row>
    <row r="27" spans="1:11" ht="14.65" thickBot="1" x14ac:dyDescent="0.5">
      <c r="A27" s="13"/>
      <c r="B27" s="13"/>
      <c r="C27" s="13"/>
      <c r="D27" s="13"/>
      <c r="E27" s="13"/>
      <c r="F27" s="13"/>
      <c r="G27" s="13"/>
      <c r="H27" s="23"/>
      <c r="I27" s="13"/>
      <c r="J27" s="51" t="s">
        <v>28</v>
      </c>
      <c r="K27" s="36">
        <f>SUM(J21:J26)</f>
        <v>0</v>
      </c>
    </row>
    <row r="28" spans="1:11" x14ac:dyDescent="0.45">
      <c r="A28" s="26">
        <v>4</v>
      </c>
      <c r="B28" s="27" t="s">
        <v>29</v>
      </c>
      <c r="C28" s="13"/>
      <c r="D28" s="13"/>
      <c r="E28" s="13"/>
      <c r="F28" s="13"/>
      <c r="G28" s="13"/>
      <c r="H28" s="13"/>
      <c r="I28" s="13"/>
      <c r="J28" s="13"/>
      <c r="K28" s="23"/>
    </row>
    <row r="29" spans="1:11" x14ac:dyDescent="0.45">
      <c r="A29" s="47">
        <f>+A28+0.01</f>
        <v>4.01</v>
      </c>
      <c r="B29" s="29" t="s">
        <v>30</v>
      </c>
      <c r="C29" s="30"/>
      <c r="D29" s="30"/>
      <c r="E29" s="30"/>
      <c r="F29" s="30"/>
      <c r="G29" s="39">
        <v>394.5</v>
      </c>
      <c r="H29" s="48" t="s">
        <v>31</v>
      </c>
      <c r="I29" s="39"/>
      <c r="J29" s="39"/>
      <c r="K29" s="23"/>
    </row>
    <row r="30" spans="1:11" x14ac:dyDescent="0.45">
      <c r="A30" s="47">
        <f t="shared" ref="A30:A31" si="2">+A29+0.01</f>
        <v>4.0199999999999996</v>
      </c>
      <c r="B30" s="29" t="s">
        <v>32</v>
      </c>
      <c r="C30" s="30"/>
      <c r="D30" s="30"/>
      <c r="E30" s="30"/>
      <c r="F30" s="30"/>
      <c r="G30" s="39">
        <v>8.14</v>
      </c>
      <c r="H30" s="48" t="s">
        <v>31</v>
      </c>
      <c r="I30" s="39"/>
      <c r="J30" s="39"/>
      <c r="K30" s="23"/>
    </row>
    <row r="31" spans="1:11" ht="14.65" thickBot="1" x14ac:dyDescent="0.5">
      <c r="A31" s="47">
        <f t="shared" si="2"/>
        <v>4.0299999999999994</v>
      </c>
      <c r="B31" s="29" t="s">
        <v>33</v>
      </c>
      <c r="C31" s="30"/>
      <c r="D31" s="30"/>
      <c r="E31" s="30"/>
      <c r="F31" s="30"/>
      <c r="G31" s="39">
        <f>+(19.06+47.88)*0.4</f>
        <v>26.776</v>
      </c>
      <c r="H31" s="48" t="s">
        <v>31</v>
      </c>
      <c r="I31" s="39"/>
      <c r="J31" s="39"/>
      <c r="K31" s="23"/>
    </row>
    <row r="32" spans="1:11" ht="14.65" thickBot="1" x14ac:dyDescent="0.5">
      <c r="A32" s="13"/>
      <c r="B32" s="37"/>
      <c r="C32" s="13"/>
      <c r="D32" s="13"/>
      <c r="E32" s="13"/>
      <c r="F32" s="13"/>
      <c r="G32" s="13"/>
      <c r="H32" s="23"/>
      <c r="I32" s="13"/>
      <c r="J32" s="51" t="s">
        <v>34</v>
      </c>
      <c r="K32" s="36">
        <f>SUM(J29:J31)</f>
        <v>0</v>
      </c>
    </row>
    <row r="33" spans="1:11" x14ac:dyDescent="0.45">
      <c r="A33" s="26">
        <v>5</v>
      </c>
      <c r="B33" s="27" t="s">
        <v>35</v>
      </c>
      <c r="C33" s="13"/>
      <c r="D33" s="13"/>
      <c r="E33" s="13"/>
      <c r="F33" s="13"/>
      <c r="G33" s="13"/>
      <c r="H33" s="13"/>
      <c r="I33" s="13"/>
      <c r="J33" s="13"/>
      <c r="K33" s="23"/>
    </row>
    <row r="34" spans="1:11" x14ac:dyDescent="0.45">
      <c r="A34" s="47">
        <f t="shared" ref="A34:A40" si="3">+A33+0.01</f>
        <v>5.01</v>
      </c>
      <c r="B34" s="29" t="s">
        <v>36</v>
      </c>
      <c r="C34" s="30"/>
      <c r="D34" s="30"/>
      <c r="E34" s="30"/>
      <c r="F34" s="30"/>
      <c r="G34" s="39">
        <v>15.85</v>
      </c>
      <c r="H34" s="48" t="s">
        <v>31</v>
      </c>
      <c r="I34" s="39"/>
      <c r="J34" s="39"/>
      <c r="K34" s="23"/>
    </row>
    <row r="35" spans="1:11" x14ac:dyDescent="0.45">
      <c r="A35" s="47">
        <f t="shared" si="3"/>
        <v>5.0199999999999996</v>
      </c>
      <c r="B35" s="29" t="s">
        <v>37</v>
      </c>
      <c r="C35" s="30"/>
      <c r="D35" s="30"/>
      <c r="E35" s="30"/>
      <c r="F35" s="30"/>
      <c r="G35" s="39">
        <f>((2.15+2.65+2.62+3.2+2.65+2.18+3.3+2.18+3.15+3.2+0.81+2.91+3.7+2.65+3.15+3.17+0.35+3.8+3.8+2.68+0.82+0.73+3.3+2.13+3.3+2.1+2.7+1.52+2.45+2.28+3.2+2.65+0.62+0.88+1.48+1.12+2.93+1.62+2.58+1.66+1.3+0.57+0.76+1.55+1.55+1.15+0.6+0.65+2.19+2.33)*0.2)*2+25*2.8*0.2*2</f>
        <v>70.807999999999993</v>
      </c>
      <c r="H35" s="48" t="s">
        <v>31</v>
      </c>
      <c r="I35" s="39"/>
      <c r="J35" s="39"/>
      <c r="K35" s="23"/>
    </row>
    <row r="36" spans="1:11" x14ac:dyDescent="0.45">
      <c r="A36" s="47">
        <f t="shared" si="3"/>
        <v>5.0299999999999994</v>
      </c>
      <c r="B36" s="29" t="s">
        <v>38</v>
      </c>
      <c r="C36" s="30"/>
      <c r="D36" s="30"/>
      <c r="E36" s="30"/>
      <c r="F36" s="30"/>
      <c r="G36" s="39">
        <f>+(G29+G30)*2+G35</f>
        <v>876.08799999999997</v>
      </c>
      <c r="H36" s="48" t="s">
        <v>31</v>
      </c>
      <c r="I36" s="39"/>
      <c r="J36" s="39"/>
      <c r="K36" s="23"/>
    </row>
    <row r="37" spans="1:11" x14ac:dyDescent="0.45">
      <c r="A37" s="47">
        <f t="shared" si="3"/>
        <v>5.0399999999999991</v>
      </c>
      <c r="B37" s="29" t="s">
        <v>39</v>
      </c>
      <c r="C37" s="30"/>
      <c r="D37" s="30"/>
      <c r="E37" s="30"/>
      <c r="F37" s="30"/>
      <c r="G37" s="39">
        <v>15.85</v>
      </c>
      <c r="H37" s="48" t="s">
        <v>31</v>
      </c>
      <c r="I37" s="39"/>
      <c r="J37" s="39"/>
      <c r="K37" s="23"/>
    </row>
    <row r="38" spans="1:11" x14ac:dyDescent="0.45">
      <c r="A38" s="47">
        <f t="shared" si="3"/>
        <v>5.0499999999999989</v>
      </c>
      <c r="B38" s="29" t="s">
        <v>40</v>
      </c>
      <c r="C38" s="30"/>
      <c r="D38" s="30"/>
      <c r="E38" s="30"/>
      <c r="F38" s="30"/>
      <c r="G38" s="39">
        <f>+(2.1+2.1+0.9)*19+(1.3+1.3+1.8+1.8)*7+(1.2+1.2+1.3+1.3)*6+(0.6+0.6+0.4+0.4)*40</f>
        <v>250.3</v>
      </c>
      <c r="H38" s="48" t="s">
        <v>13</v>
      </c>
      <c r="I38" s="39"/>
      <c r="J38" s="39"/>
      <c r="K38" s="23"/>
    </row>
    <row r="39" spans="1:11" x14ac:dyDescent="0.45">
      <c r="A39" s="47">
        <f t="shared" si="3"/>
        <v>5.0599999999999987</v>
      </c>
      <c r="B39" s="29" t="s">
        <v>41</v>
      </c>
      <c r="C39" s="30"/>
      <c r="D39" s="30"/>
      <c r="E39" s="30"/>
      <c r="F39" s="30"/>
      <c r="G39" s="39">
        <f>69*2.8</f>
        <v>193.2</v>
      </c>
      <c r="H39" s="48" t="s">
        <v>13</v>
      </c>
      <c r="I39" s="39"/>
      <c r="J39" s="39"/>
      <c r="K39" s="23"/>
    </row>
    <row r="40" spans="1:11" ht="14.65" thickBot="1" x14ac:dyDescent="0.5">
      <c r="A40" s="47">
        <f t="shared" si="3"/>
        <v>5.0699999999999985</v>
      </c>
      <c r="B40" s="29" t="s">
        <v>42</v>
      </c>
      <c r="C40" s="30"/>
      <c r="D40" s="30"/>
      <c r="E40" s="30"/>
      <c r="F40" s="30"/>
      <c r="G40" s="39">
        <f>13.34+13.61</f>
        <v>26.95</v>
      </c>
      <c r="H40" s="48" t="s">
        <v>13</v>
      </c>
      <c r="I40" s="39"/>
      <c r="J40" s="39"/>
      <c r="K40" s="23"/>
    </row>
    <row r="41" spans="1:11" ht="14.65" thickBot="1" x14ac:dyDescent="0.5">
      <c r="A41" s="13"/>
      <c r="B41" s="13"/>
      <c r="C41" s="13"/>
      <c r="D41" s="13"/>
      <c r="E41" s="13"/>
      <c r="F41" s="13"/>
      <c r="G41" s="13"/>
      <c r="H41" s="23"/>
      <c r="I41" s="13"/>
      <c r="J41" s="51" t="s">
        <v>43</v>
      </c>
      <c r="K41" s="36">
        <f>SUM(J34:J40)</f>
        <v>0</v>
      </c>
    </row>
    <row r="42" spans="1:11" x14ac:dyDescent="0.45">
      <c r="A42" s="13"/>
      <c r="B42" s="13"/>
      <c r="C42" s="13"/>
      <c r="D42" s="13"/>
      <c r="E42" s="13"/>
      <c r="F42" s="13"/>
      <c r="G42" s="13"/>
      <c r="H42" s="23"/>
      <c r="I42" s="13"/>
      <c r="J42" s="28"/>
      <c r="K42" s="13"/>
    </row>
    <row r="43" spans="1:11" x14ac:dyDescent="0.45">
      <c r="A43" s="26">
        <v>6</v>
      </c>
      <c r="B43" s="27" t="s">
        <v>44</v>
      </c>
      <c r="C43" s="13"/>
      <c r="D43" s="13"/>
      <c r="E43" s="13"/>
      <c r="F43" s="13"/>
      <c r="G43" s="13"/>
      <c r="H43" s="13"/>
      <c r="I43" s="13"/>
      <c r="J43" s="13"/>
      <c r="K43" s="23"/>
    </row>
    <row r="44" spans="1:11" x14ac:dyDescent="0.45">
      <c r="A44" s="47">
        <f>+A43+0.01</f>
        <v>6.01</v>
      </c>
      <c r="B44" s="29" t="s">
        <v>45</v>
      </c>
      <c r="C44" s="30"/>
      <c r="D44" s="30"/>
      <c r="E44" s="30"/>
      <c r="F44" s="30"/>
      <c r="G44" s="39">
        <f>+G37</f>
        <v>15.85</v>
      </c>
      <c r="H44" s="48" t="str">
        <f>+'[1]Datos (2)'!E83</f>
        <v>M2</v>
      </c>
      <c r="I44" s="39"/>
      <c r="J44" s="39"/>
      <c r="K44" s="23"/>
    </row>
    <row r="45" spans="1:11" x14ac:dyDescent="0.45">
      <c r="A45" s="47">
        <f t="shared" ref="A45:A47" si="4">+A44+0.01</f>
        <v>6.02</v>
      </c>
      <c r="B45" s="29" t="s">
        <v>46</v>
      </c>
      <c r="C45" s="30"/>
      <c r="D45" s="30"/>
      <c r="E45" s="30"/>
      <c r="F45" s="30"/>
      <c r="G45" s="39">
        <v>61.7</v>
      </c>
      <c r="H45" s="48" t="str">
        <f>+'[1]Datos (2)'!E84</f>
        <v>ML</v>
      </c>
      <c r="I45" s="39"/>
      <c r="J45" s="39"/>
      <c r="K45" s="23"/>
    </row>
    <row r="46" spans="1:11" x14ac:dyDescent="0.45">
      <c r="A46" s="47">
        <f t="shared" si="4"/>
        <v>6.0299999999999994</v>
      </c>
      <c r="B46" s="29" t="s">
        <v>47</v>
      </c>
      <c r="C46" s="30"/>
      <c r="D46" s="30"/>
      <c r="E46" s="30"/>
      <c r="F46" s="30"/>
      <c r="G46" s="39">
        <f>+G37</f>
        <v>15.85</v>
      </c>
      <c r="H46" s="48" t="str">
        <f>+'[1]Datos (2)'!E87</f>
        <v>M2</v>
      </c>
      <c r="I46" s="39"/>
      <c r="J46" s="39"/>
      <c r="K46" s="23"/>
    </row>
    <row r="47" spans="1:11" ht="14.65" thickBot="1" x14ac:dyDescent="0.5">
      <c r="A47" s="47">
        <f t="shared" si="4"/>
        <v>6.0399999999999991</v>
      </c>
      <c r="B47" s="29" t="s">
        <v>48</v>
      </c>
      <c r="C47" s="30"/>
      <c r="D47" s="30"/>
      <c r="E47" s="30"/>
      <c r="F47" s="30"/>
      <c r="G47" s="39">
        <f>61.65+98.87</f>
        <v>160.52000000000001</v>
      </c>
      <c r="H47" s="48" t="s">
        <v>31</v>
      </c>
      <c r="I47" s="39"/>
      <c r="J47" s="39"/>
      <c r="K47" s="23"/>
    </row>
    <row r="48" spans="1:11" ht="14.65" thickBot="1" x14ac:dyDescent="0.5">
      <c r="A48" s="28"/>
      <c r="B48" s="38"/>
      <c r="C48" s="13"/>
      <c r="D48" s="13"/>
      <c r="E48" s="13"/>
      <c r="F48" s="13"/>
      <c r="G48" s="13"/>
      <c r="H48" s="23"/>
      <c r="I48" s="13"/>
      <c r="J48" s="28" t="s">
        <v>49</v>
      </c>
      <c r="K48" s="36">
        <f>SUM(J44:J47)</f>
        <v>0</v>
      </c>
    </row>
    <row r="49" spans="1:11" x14ac:dyDescent="0.45">
      <c r="A49" s="26">
        <v>7</v>
      </c>
      <c r="B49" s="27" t="s">
        <v>50</v>
      </c>
      <c r="C49" s="13"/>
      <c r="D49" s="13" t="s">
        <v>51</v>
      </c>
      <c r="E49" s="13" t="s">
        <v>52</v>
      </c>
      <c r="F49" s="13"/>
      <c r="G49" s="13"/>
      <c r="H49" s="13"/>
      <c r="I49" s="13"/>
      <c r="J49" s="28"/>
      <c r="K49" s="13"/>
    </row>
    <row r="50" spans="1:11" x14ac:dyDescent="0.45">
      <c r="A50" s="47">
        <f>+A49+0.01</f>
        <v>7.01</v>
      </c>
      <c r="B50" s="29" t="s">
        <v>53</v>
      </c>
      <c r="C50" s="30"/>
      <c r="D50" s="29" t="s">
        <v>54</v>
      </c>
      <c r="E50" s="39" t="s">
        <v>55</v>
      </c>
      <c r="F50" s="30"/>
      <c r="G50" s="39">
        <v>4</v>
      </c>
      <c r="H50" s="48" t="s">
        <v>56</v>
      </c>
      <c r="I50" s="39"/>
      <c r="J50" s="39"/>
      <c r="K50" s="23"/>
    </row>
    <row r="51" spans="1:11" ht="14.65" thickBot="1" x14ac:dyDescent="0.5">
      <c r="A51" s="47">
        <v>7.02</v>
      </c>
      <c r="B51" s="29" t="s">
        <v>57</v>
      </c>
      <c r="C51" s="30"/>
      <c r="D51" s="29" t="s">
        <v>54</v>
      </c>
      <c r="E51" s="39" t="s">
        <v>55</v>
      </c>
      <c r="F51" s="30"/>
      <c r="G51" s="39">
        <v>9</v>
      </c>
      <c r="H51" s="48" t="s">
        <v>56</v>
      </c>
      <c r="I51" s="39"/>
      <c r="J51" s="39"/>
      <c r="K51" s="23"/>
    </row>
    <row r="52" spans="1:11" ht="14.65" thickBot="1" x14ac:dyDescent="0.5">
      <c r="A52" s="28"/>
      <c r="B52" s="13"/>
      <c r="C52" s="13"/>
      <c r="D52" s="13"/>
      <c r="E52" s="13"/>
      <c r="F52" s="13"/>
      <c r="G52" s="13"/>
      <c r="H52" s="23"/>
      <c r="I52" s="13"/>
      <c r="J52" s="28" t="s">
        <v>58</v>
      </c>
      <c r="K52" s="36">
        <f>+J50+J51</f>
        <v>0</v>
      </c>
    </row>
    <row r="53" spans="1:11" x14ac:dyDescent="0.45">
      <c r="A53" s="28"/>
      <c r="B53" s="13"/>
      <c r="C53" s="13"/>
      <c r="D53" s="13"/>
      <c r="E53" s="13"/>
      <c r="F53" s="13"/>
      <c r="G53" s="13"/>
      <c r="H53" s="23"/>
      <c r="I53" s="13"/>
      <c r="J53" s="28"/>
      <c r="K53" s="23"/>
    </row>
    <row r="54" spans="1:11" x14ac:dyDescent="0.45">
      <c r="A54" s="26">
        <v>8</v>
      </c>
      <c r="B54" s="27" t="s">
        <v>59</v>
      </c>
      <c r="C54" s="13"/>
      <c r="D54" s="13"/>
      <c r="E54" s="13"/>
      <c r="F54" s="13"/>
      <c r="G54" s="13"/>
      <c r="H54" s="13"/>
      <c r="I54" s="13"/>
      <c r="J54" s="13"/>
      <c r="K54" s="23"/>
    </row>
    <row r="55" spans="1:11" x14ac:dyDescent="0.45">
      <c r="A55" s="47">
        <f>+A54+0.01</f>
        <v>8.01</v>
      </c>
      <c r="B55" s="29" t="s">
        <v>60</v>
      </c>
      <c r="C55" s="30"/>
      <c r="D55" s="30"/>
      <c r="E55" s="30"/>
      <c r="F55" s="30"/>
      <c r="G55" s="39">
        <v>121.29</v>
      </c>
      <c r="H55" s="48" t="s">
        <v>31</v>
      </c>
      <c r="I55" s="39"/>
      <c r="J55" s="39"/>
      <c r="K55" s="23"/>
    </row>
    <row r="56" spans="1:11" x14ac:dyDescent="0.45">
      <c r="A56" s="47">
        <f>+A55+0.01</f>
        <v>8.02</v>
      </c>
      <c r="B56" s="29" t="s">
        <v>61</v>
      </c>
      <c r="C56" s="30"/>
      <c r="D56" s="30"/>
      <c r="E56" s="30"/>
      <c r="F56" s="30"/>
      <c r="G56" s="39">
        <v>37.82</v>
      </c>
      <c r="H56" s="48" t="s">
        <v>31</v>
      </c>
      <c r="I56" s="39"/>
      <c r="J56" s="39"/>
      <c r="K56" s="23"/>
    </row>
    <row r="57" spans="1:11" ht="14.65" thickBot="1" x14ac:dyDescent="0.5">
      <c r="A57" s="47">
        <f>+A55+0.01</f>
        <v>8.02</v>
      </c>
      <c r="B57" s="29" t="s">
        <v>62</v>
      </c>
      <c r="C57" s="30"/>
      <c r="D57" s="30"/>
      <c r="E57" s="30"/>
      <c r="F57" s="30"/>
      <c r="G57" s="39">
        <v>87.44</v>
      </c>
      <c r="H57" s="48" t="s">
        <v>31</v>
      </c>
      <c r="I57" s="39"/>
      <c r="J57" s="39"/>
      <c r="K57" s="23"/>
    </row>
    <row r="58" spans="1:11" ht="14.65" thickBot="1" x14ac:dyDescent="0.5">
      <c r="A58" s="28"/>
      <c r="B58" s="13"/>
      <c r="C58" s="13"/>
      <c r="D58" s="13"/>
      <c r="E58" s="13"/>
      <c r="F58" s="13"/>
      <c r="G58" s="13"/>
      <c r="H58" s="23"/>
      <c r="I58" s="13"/>
      <c r="J58" s="51" t="s">
        <v>63</v>
      </c>
      <c r="K58" s="36">
        <f>SUM(J55:J57)</f>
        <v>0</v>
      </c>
    </row>
    <row r="59" spans="1:11" x14ac:dyDescent="0.45">
      <c r="A59" s="28"/>
      <c r="B59" s="13"/>
      <c r="C59" s="13"/>
      <c r="D59" s="13"/>
      <c r="E59" s="13"/>
      <c r="F59" s="13"/>
      <c r="G59" s="13"/>
      <c r="H59" s="23"/>
      <c r="I59" s="13"/>
      <c r="J59" s="28"/>
      <c r="K59" s="23"/>
    </row>
    <row r="60" spans="1:11" x14ac:dyDescent="0.45">
      <c r="A60" s="26">
        <v>9</v>
      </c>
      <c r="B60" s="27" t="s">
        <v>64</v>
      </c>
      <c r="C60" s="13"/>
      <c r="D60" s="13"/>
      <c r="E60" s="13"/>
      <c r="F60" s="13"/>
      <c r="G60" s="23"/>
      <c r="H60" s="13"/>
      <c r="I60" s="13"/>
      <c r="J60" s="13"/>
      <c r="K60" s="23"/>
    </row>
    <row r="61" spans="1:11" x14ac:dyDescent="0.45">
      <c r="A61" s="47">
        <f t="shared" ref="A61:A75" si="5">+A60+0.01</f>
        <v>9.01</v>
      </c>
      <c r="B61" s="29" t="s">
        <v>65</v>
      </c>
      <c r="C61" s="30"/>
      <c r="D61" s="30"/>
      <c r="E61" s="30"/>
      <c r="F61" s="30"/>
      <c r="G61" s="39">
        <v>2</v>
      </c>
      <c r="H61" s="48" t="s">
        <v>66</v>
      </c>
      <c r="I61" s="39"/>
      <c r="J61" s="39"/>
      <c r="K61" s="23"/>
    </row>
    <row r="62" spans="1:11" x14ac:dyDescent="0.45">
      <c r="A62" s="47">
        <f t="shared" si="5"/>
        <v>9.02</v>
      </c>
      <c r="B62" s="29" t="s">
        <v>67</v>
      </c>
      <c r="C62" s="30"/>
      <c r="D62" s="30"/>
      <c r="E62" s="30"/>
      <c r="F62" s="30"/>
      <c r="G62" s="39">
        <v>2</v>
      </c>
      <c r="H62" s="48" t="s">
        <v>66</v>
      </c>
      <c r="I62" s="39"/>
      <c r="J62" s="39"/>
      <c r="K62" s="23"/>
    </row>
    <row r="63" spans="1:11" x14ac:dyDescent="0.45">
      <c r="A63" s="47">
        <f t="shared" si="5"/>
        <v>9.0299999999999994</v>
      </c>
      <c r="B63" s="29" t="s">
        <v>68</v>
      </c>
      <c r="C63" s="30"/>
      <c r="D63" s="30"/>
      <c r="E63" s="30"/>
      <c r="F63" s="30"/>
      <c r="G63" s="39">
        <v>2</v>
      </c>
      <c r="H63" s="48" t="s">
        <v>66</v>
      </c>
      <c r="I63" s="39"/>
      <c r="J63" s="39"/>
      <c r="K63" s="23"/>
    </row>
    <row r="64" spans="1:11" x14ac:dyDescent="0.45">
      <c r="A64" s="47">
        <f t="shared" si="5"/>
        <v>9.0399999999999991</v>
      </c>
      <c r="B64" s="29" t="s">
        <v>69</v>
      </c>
      <c r="C64" s="30"/>
      <c r="D64" s="30"/>
      <c r="E64" s="30"/>
      <c r="F64" s="30"/>
      <c r="G64" s="39">
        <v>2</v>
      </c>
      <c r="H64" s="48" t="s">
        <v>66</v>
      </c>
      <c r="I64" s="39"/>
      <c r="J64" s="39"/>
      <c r="K64" s="23"/>
    </row>
    <row r="65" spans="1:11" x14ac:dyDescent="0.45">
      <c r="A65" s="47">
        <f t="shared" si="5"/>
        <v>9.0499999999999989</v>
      </c>
      <c r="B65" s="29" t="s">
        <v>70</v>
      </c>
      <c r="C65" s="30"/>
      <c r="D65" s="30"/>
      <c r="E65" s="30"/>
      <c r="F65" s="30"/>
      <c r="G65" s="39">
        <v>1</v>
      </c>
      <c r="H65" s="48" t="s">
        <v>66</v>
      </c>
      <c r="I65" s="39"/>
      <c r="J65" s="39"/>
      <c r="K65" s="23"/>
    </row>
    <row r="66" spans="1:11" x14ac:dyDescent="0.45">
      <c r="A66" s="47">
        <f t="shared" si="5"/>
        <v>9.0599999999999987</v>
      </c>
      <c r="B66" s="29" t="s">
        <v>71</v>
      </c>
      <c r="C66" s="30"/>
      <c r="D66" s="30"/>
      <c r="E66" s="30"/>
      <c r="F66" s="30"/>
      <c r="G66" s="39">
        <v>2</v>
      </c>
      <c r="H66" s="48" t="s">
        <v>66</v>
      </c>
      <c r="I66" s="39"/>
      <c r="J66" s="39"/>
      <c r="K66" s="23"/>
    </row>
    <row r="67" spans="1:11" x14ac:dyDescent="0.45">
      <c r="A67" s="47">
        <f t="shared" si="5"/>
        <v>9.0699999999999985</v>
      </c>
      <c r="B67" s="29" t="s">
        <v>72</v>
      </c>
      <c r="C67" s="30"/>
      <c r="D67" s="30"/>
      <c r="E67" s="30"/>
      <c r="F67" s="30"/>
      <c r="G67" s="39">
        <v>13</v>
      </c>
      <c r="H67" s="48" t="s">
        <v>66</v>
      </c>
      <c r="I67" s="39"/>
      <c r="J67" s="39"/>
      <c r="K67" s="23"/>
    </row>
    <row r="68" spans="1:11" x14ac:dyDescent="0.45">
      <c r="A68" s="47">
        <v>9.09</v>
      </c>
      <c r="B68" s="29" t="s">
        <v>160</v>
      </c>
      <c r="C68" s="30"/>
      <c r="D68" s="30"/>
      <c r="E68" s="30"/>
      <c r="F68" s="30"/>
      <c r="G68" s="39">
        <v>5</v>
      </c>
      <c r="H68" s="48" t="s">
        <v>66</v>
      </c>
      <c r="I68" s="39"/>
      <c r="J68" s="39"/>
      <c r="K68" s="23"/>
    </row>
    <row r="69" spans="1:11" x14ac:dyDescent="0.45">
      <c r="A69" s="47">
        <v>9.1</v>
      </c>
      <c r="B69" s="29" t="s">
        <v>159</v>
      </c>
      <c r="C69" s="30"/>
      <c r="D69" s="30"/>
      <c r="E69" s="30"/>
      <c r="F69" s="30"/>
      <c r="G69" s="39">
        <v>1</v>
      </c>
      <c r="H69" s="48" t="s">
        <v>66</v>
      </c>
      <c r="I69" s="39"/>
      <c r="J69" s="39"/>
      <c r="K69" s="23"/>
    </row>
    <row r="70" spans="1:11" x14ac:dyDescent="0.45">
      <c r="A70" s="47">
        <f t="shared" si="5"/>
        <v>9.11</v>
      </c>
      <c r="B70" s="29" t="s">
        <v>156</v>
      </c>
      <c r="C70" s="30"/>
      <c r="D70" s="30"/>
      <c r="E70" s="30"/>
      <c r="F70" s="30"/>
      <c r="G70" s="39">
        <v>2</v>
      </c>
      <c r="H70" s="48" t="s">
        <v>73</v>
      </c>
      <c r="I70" s="39"/>
      <c r="J70" s="39"/>
      <c r="K70" s="23"/>
    </row>
    <row r="71" spans="1:11" x14ac:dyDescent="0.45">
      <c r="A71" s="47">
        <f t="shared" si="5"/>
        <v>9.1199999999999992</v>
      </c>
      <c r="B71" s="29" t="s">
        <v>157</v>
      </c>
      <c r="C71" s="30"/>
      <c r="D71" s="30"/>
      <c r="E71" s="30"/>
      <c r="F71" s="30"/>
      <c r="G71" s="39">
        <v>2</v>
      </c>
      <c r="H71" s="48" t="s">
        <v>73</v>
      </c>
      <c r="I71" s="39"/>
      <c r="J71" s="39"/>
      <c r="K71" s="23"/>
    </row>
    <row r="72" spans="1:11" x14ac:dyDescent="0.45">
      <c r="A72" s="47">
        <f t="shared" si="5"/>
        <v>9.129999999999999</v>
      </c>
      <c r="B72" s="29" t="s">
        <v>158</v>
      </c>
      <c r="C72" s="30"/>
      <c r="D72" s="30"/>
      <c r="E72" s="30"/>
      <c r="F72" s="30"/>
      <c r="G72" s="39">
        <v>1</v>
      </c>
      <c r="H72" s="48" t="s">
        <v>66</v>
      </c>
      <c r="I72" s="39"/>
      <c r="J72" s="39"/>
      <c r="K72" s="23"/>
    </row>
    <row r="73" spans="1:11" x14ac:dyDescent="0.45">
      <c r="A73" s="47">
        <f t="shared" si="5"/>
        <v>9.1399999999999988</v>
      </c>
      <c r="B73" s="29" t="s">
        <v>74</v>
      </c>
      <c r="C73" s="30"/>
      <c r="D73" s="30"/>
      <c r="E73" s="30"/>
      <c r="F73" s="30"/>
      <c r="G73" s="39">
        <f>21+10</f>
        <v>31</v>
      </c>
      <c r="H73" s="48" t="s">
        <v>75</v>
      </c>
      <c r="I73" s="39"/>
      <c r="J73" s="39"/>
      <c r="K73" s="23"/>
    </row>
    <row r="74" spans="1:11" x14ac:dyDescent="0.45">
      <c r="A74" s="47">
        <f t="shared" si="5"/>
        <v>9.1499999999999986</v>
      </c>
      <c r="B74" s="29" t="s">
        <v>76</v>
      </c>
      <c r="C74" s="30"/>
      <c r="D74" s="30"/>
      <c r="E74" s="30"/>
      <c r="F74" s="30"/>
      <c r="G74" s="39">
        <v>2</v>
      </c>
      <c r="H74" s="48" t="s">
        <v>66</v>
      </c>
      <c r="I74" s="39"/>
      <c r="J74" s="39"/>
      <c r="K74" s="23"/>
    </row>
    <row r="75" spans="1:11" ht="14.65" thickBot="1" x14ac:dyDescent="0.5">
      <c r="A75" s="47">
        <f t="shared" si="5"/>
        <v>9.1599999999999984</v>
      </c>
      <c r="B75" s="29" t="s">
        <v>77</v>
      </c>
      <c r="C75" s="30"/>
      <c r="D75" s="30"/>
      <c r="E75" s="30"/>
      <c r="F75" s="30"/>
      <c r="G75" s="39">
        <v>1</v>
      </c>
      <c r="H75" s="48" t="s">
        <v>66</v>
      </c>
      <c r="I75" s="39"/>
      <c r="J75" s="39"/>
      <c r="K75" s="23"/>
    </row>
    <row r="76" spans="1:11" ht="14.65" thickBot="1" x14ac:dyDescent="0.5">
      <c r="A76" s="28"/>
      <c r="B76" s="13"/>
      <c r="C76" s="13"/>
      <c r="D76" s="13"/>
      <c r="E76" s="13"/>
      <c r="F76" s="13"/>
      <c r="G76" s="13"/>
      <c r="H76" s="23"/>
      <c r="I76" s="13"/>
      <c r="J76" s="28" t="s">
        <v>78</v>
      </c>
      <c r="K76" s="36">
        <f>SUM(J61:J75)</f>
        <v>0</v>
      </c>
    </row>
    <row r="77" spans="1:11" x14ac:dyDescent="0.45">
      <c r="A77" s="26">
        <v>10</v>
      </c>
      <c r="B77" s="24" t="s">
        <v>163</v>
      </c>
      <c r="C77" s="24"/>
      <c r="D77" s="13"/>
      <c r="E77" s="13"/>
      <c r="F77" s="13"/>
      <c r="G77" s="13"/>
      <c r="H77" s="23"/>
      <c r="I77" s="13"/>
      <c r="J77" s="28"/>
      <c r="K77" s="23"/>
    </row>
    <row r="78" spans="1:11" x14ac:dyDescent="0.45">
      <c r="A78" s="28">
        <v>10.01</v>
      </c>
      <c r="B78" s="13" t="s">
        <v>164</v>
      </c>
      <c r="C78" s="13"/>
      <c r="D78" s="13"/>
      <c r="E78" s="13"/>
      <c r="F78" s="13"/>
      <c r="G78" s="39"/>
      <c r="H78" s="50"/>
      <c r="I78" s="39"/>
      <c r="J78" s="47"/>
      <c r="K78" s="23"/>
    </row>
    <row r="79" spans="1:11" x14ac:dyDescent="0.45">
      <c r="A79" s="28"/>
      <c r="B79" s="13"/>
      <c r="C79" s="13"/>
      <c r="D79" s="13"/>
      <c r="E79" s="13"/>
      <c r="F79" s="13"/>
      <c r="G79" s="13"/>
      <c r="H79" s="23"/>
      <c r="I79" s="13"/>
      <c r="J79" s="28" t="s">
        <v>89</v>
      </c>
      <c r="K79" s="50"/>
    </row>
    <row r="80" spans="1:11" x14ac:dyDescent="0.45">
      <c r="A80" s="26">
        <v>11</v>
      </c>
      <c r="B80" s="27" t="s">
        <v>79</v>
      </c>
      <c r="C80" s="13"/>
      <c r="D80" s="13"/>
      <c r="E80" s="13"/>
      <c r="F80" s="13"/>
      <c r="G80" s="23"/>
      <c r="H80" s="13"/>
      <c r="I80" s="13"/>
      <c r="J80" s="13"/>
      <c r="K80" s="40"/>
    </row>
    <row r="81" spans="1:11" x14ac:dyDescent="0.45">
      <c r="A81" s="47">
        <f t="shared" ref="A81:A90" si="6">+A80+0.01</f>
        <v>11.01</v>
      </c>
      <c r="B81" s="29" t="s">
        <v>80</v>
      </c>
      <c r="C81" s="30"/>
      <c r="D81" s="30"/>
      <c r="E81" s="30"/>
      <c r="F81" s="30"/>
      <c r="G81" s="39">
        <v>18</v>
      </c>
      <c r="H81" s="48" t="s">
        <v>66</v>
      </c>
      <c r="I81" s="39"/>
      <c r="J81" s="39"/>
      <c r="K81" s="40"/>
    </row>
    <row r="82" spans="1:11" x14ac:dyDescent="0.45">
      <c r="A82" s="47">
        <f t="shared" si="6"/>
        <v>11.02</v>
      </c>
      <c r="B82" s="29" t="s">
        <v>81</v>
      </c>
      <c r="C82" s="30"/>
      <c r="D82" s="30"/>
      <c r="E82" s="30"/>
      <c r="F82" s="30"/>
      <c r="G82" s="39">
        <v>16</v>
      </c>
      <c r="H82" s="48" t="s">
        <v>66</v>
      </c>
      <c r="I82" s="39"/>
      <c r="J82" s="39"/>
      <c r="K82" s="23"/>
    </row>
    <row r="83" spans="1:11" x14ac:dyDescent="0.45">
      <c r="A83" s="47">
        <f t="shared" si="6"/>
        <v>11.03</v>
      </c>
      <c r="B83" s="29" t="s">
        <v>82</v>
      </c>
      <c r="C83" s="30"/>
      <c r="D83" s="30"/>
      <c r="E83" s="30"/>
      <c r="F83" s="30"/>
      <c r="G83" s="39">
        <v>1</v>
      </c>
      <c r="H83" s="48" t="s">
        <v>66</v>
      </c>
      <c r="I83" s="39"/>
      <c r="J83" s="39"/>
      <c r="K83" s="23"/>
    </row>
    <row r="84" spans="1:11" x14ac:dyDescent="0.45">
      <c r="A84" s="47">
        <f t="shared" si="6"/>
        <v>11.04</v>
      </c>
      <c r="B84" s="29" t="s">
        <v>83</v>
      </c>
      <c r="C84" s="30"/>
      <c r="D84" s="30"/>
      <c r="E84" s="30"/>
      <c r="F84" s="30"/>
      <c r="G84" s="39">
        <f>12*3</f>
        <v>36</v>
      </c>
      <c r="H84" s="48" t="s">
        <v>66</v>
      </c>
      <c r="I84" s="39"/>
      <c r="J84" s="39"/>
      <c r="K84" s="23"/>
    </row>
    <row r="85" spans="1:11" x14ac:dyDescent="0.45">
      <c r="A85" s="47">
        <f t="shared" si="6"/>
        <v>11.049999999999999</v>
      </c>
      <c r="B85" s="29" t="s">
        <v>84</v>
      </c>
      <c r="C85" s="30"/>
      <c r="D85" s="30"/>
      <c r="E85" s="30"/>
      <c r="F85" s="30"/>
      <c r="G85" s="39">
        <v>8</v>
      </c>
      <c r="H85" s="48" t="s">
        <v>66</v>
      </c>
      <c r="I85" s="39"/>
      <c r="J85" s="39"/>
      <c r="K85" s="23"/>
    </row>
    <row r="86" spans="1:11" x14ac:dyDescent="0.45">
      <c r="A86" s="47">
        <f t="shared" si="6"/>
        <v>11.059999999999999</v>
      </c>
      <c r="B86" s="29" t="s">
        <v>85</v>
      </c>
      <c r="C86" s="30"/>
      <c r="D86" s="30"/>
      <c r="E86" s="30"/>
      <c r="F86" s="30"/>
      <c r="G86" s="39">
        <v>2</v>
      </c>
      <c r="H86" s="48" t="s">
        <v>66</v>
      </c>
      <c r="I86" s="39"/>
      <c r="J86" s="39"/>
      <c r="K86" s="23"/>
    </row>
    <row r="87" spans="1:11" x14ac:dyDescent="0.45">
      <c r="A87" s="47">
        <f t="shared" si="6"/>
        <v>11.069999999999999</v>
      </c>
      <c r="B87" s="29" t="s">
        <v>86</v>
      </c>
      <c r="C87" s="30"/>
      <c r="D87" s="30"/>
      <c r="E87" s="30"/>
      <c r="F87" s="30"/>
      <c r="G87" s="39">
        <v>1</v>
      </c>
      <c r="H87" s="48" t="s">
        <v>66</v>
      </c>
      <c r="I87" s="39"/>
      <c r="J87" s="39"/>
      <c r="K87" s="23"/>
    </row>
    <row r="88" spans="1:11" x14ac:dyDescent="0.45">
      <c r="A88" s="47">
        <v>10.08</v>
      </c>
      <c r="B88" s="29" t="s">
        <v>154</v>
      </c>
      <c r="C88" s="30"/>
      <c r="D88" s="30"/>
      <c r="E88" s="30"/>
      <c r="F88" s="30"/>
      <c r="G88" s="39">
        <v>1</v>
      </c>
      <c r="H88" s="48" t="s">
        <v>66</v>
      </c>
      <c r="I88" s="39"/>
      <c r="J88" s="39"/>
      <c r="K88" s="23"/>
    </row>
    <row r="89" spans="1:11" x14ac:dyDescent="0.45">
      <c r="A89" s="47">
        <f>+A87+0.01</f>
        <v>11.079999999999998</v>
      </c>
      <c r="B89" s="29" t="s">
        <v>87</v>
      </c>
      <c r="C89" s="30"/>
      <c r="D89" s="30"/>
      <c r="E89" s="30"/>
      <c r="F89" s="30"/>
      <c r="G89" s="39">
        <v>1</v>
      </c>
      <c r="H89" s="48" t="s">
        <v>66</v>
      </c>
      <c r="I89" s="39"/>
      <c r="J89" s="39"/>
      <c r="K89" s="23"/>
    </row>
    <row r="90" spans="1:11" ht="14.65" thickBot="1" x14ac:dyDescent="0.5">
      <c r="A90" s="47">
        <f t="shared" si="6"/>
        <v>11.089999999999998</v>
      </c>
      <c r="B90" s="29" t="s">
        <v>88</v>
      </c>
      <c r="C90" s="30"/>
      <c r="D90" s="30"/>
      <c r="E90" s="30"/>
      <c r="F90" s="30"/>
      <c r="G90" s="39">
        <v>1</v>
      </c>
      <c r="H90" s="48" t="s">
        <v>66</v>
      </c>
      <c r="I90" s="39"/>
      <c r="J90" s="39"/>
      <c r="K90" s="23"/>
    </row>
    <row r="91" spans="1:11" ht="14.65" thickBot="1" x14ac:dyDescent="0.5">
      <c r="A91" s="28"/>
      <c r="B91" s="13"/>
      <c r="C91" s="13"/>
      <c r="D91" s="13"/>
      <c r="E91" s="13"/>
      <c r="F91" s="13"/>
      <c r="G91" s="13"/>
      <c r="H91" s="23"/>
      <c r="I91" s="13"/>
      <c r="J91" s="28" t="s">
        <v>93</v>
      </c>
      <c r="K91" s="36">
        <f>SUM(J81:J90)</f>
        <v>0</v>
      </c>
    </row>
    <row r="92" spans="1:11" x14ac:dyDescent="0.45">
      <c r="A92" s="26">
        <v>12.000999999999999</v>
      </c>
      <c r="B92" s="27" t="s">
        <v>90</v>
      </c>
      <c r="C92" s="13"/>
      <c r="D92" s="13"/>
      <c r="E92" s="13"/>
      <c r="F92" s="13"/>
      <c r="G92" s="23"/>
      <c r="H92" s="13"/>
      <c r="I92" s="13"/>
      <c r="J92" s="13"/>
      <c r="K92" s="13"/>
    </row>
    <row r="93" spans="1:11" x14ac:dyDescent="0.45">
      <c r="A93" s="28">
        <v>12.01</v>
      </c>
      <c r="B93" s="29" t="s">
        <v>91</v>
      </c>
      <c r="C93" s="30"/>
      <c r="D93" s="30"/>
      <c r="E93" s="30"/>
      <c r="F93" s="30"/>
      <c r="G93" s="39">
        <v>4.74</v>
      </c>
      <c r="H93" s="48" t="s">
        <v>31</v>
      </c>
      <c r="I93" s="39"/>
      <c r="J93" s="39"/>
      <c r="K93" s="23"/>
    </row>
    <row r="94" spans="1:11" ht="14.65" thickBot="1" x14ac:dyDescent="0.5">
      <c r="A94" s="28">
        <v>12.02</v>
      </c>
      <c r="B94" s="29" t="s">
        <v>92</v>
      </c>
      <c r="C94" s="30"/>
      <c r="D94" s="30"/>
      <c r="E94" s="30"/>
      <c r="F94" s="30"/>
      <c r="G94" s="39">
        <f>+(7.35+8.1)*2.6</f>
        <v>40.17</v>
      </c>
      <c r="H94" s="48" t="s">
        <v>31</v>
      </c>
      <c r="I94" s="39"/>
      <c r="J94" s="39"/>
      <c r="K94" s="23"/>
    </row>
    <row r="95" spans="1:11" ht="14.65" thickBot="1" x14ac:dyDescent="0.5">
      <c r="A95" s="28"/>
      <c r="B95" s="13"/>
      <c r="C95" s="13"/>
      <c r="D95" s="13"/>
      <c r="E95" s="13"/>
      <c r="F95" s="13"/>
      <c r="G95" s="50"/>
      <c r="H95" s="47"/>
      <c r="I95" s="39"/>
      <c r="J95" s="47" t="s">
        <v>97</v>
      </c>
      <c r="K95" s="49">
        <f>SUM(J93:J94)</f>
        <v>0</v>
      </c>
    </row>
    <row r="96" spans="1:11" x14ac:dyDescent="0.45">
      <c r="A96" s="28"/>
      <c r="B96" s="13"/>
      <c r="C96" s="13"/>
      <c r="D96" s="13"/>
      <c r="E96" s="13"/>
      <c r="F96" s="13"/>
      <c r="G96" s="23"/>
      <c r="H96" s="28"/>
      <c r="I96" s="13"/>
      <c r="J96" s="28"/>
      <c r="K96" s="23"/>
    </row>
    <row r="97" spans="1:13" x14ac:dyDescent="0.45">
      <c r="A97" s="26">
        <v>13</v>
      </c>
      <c r="B97" s="27" t="s">
        <v>94</v>
      </c>
      <c r="C97" s="13"/>
      <c r="D97" s="13"/>
      <c r="E97" s="13"/>
      <c r="F97" s="13"/>
      <c r="G97" s="23"/>
      <c r="H97" s="23"/>
      <c r="I97" s="13"/>
      <c r="J97" s="13"/>
      <c r="K97" s="23"/>
    </row>
    <row r="98" spans="1:13" x14ac:dyDescent="0.45">
      <c r="A98" s="28">
        <f t="shared" ref="A98:A99" si="7">+A97+0.01</f>
        <v>13.01</v>
      </c>
      <c r="B98" s="29" t="s">
        <v>95</v>
      </c>
      <c r="C98" s="30"/>
      <c r="D98" s="30"/>
      <c r="E98" s="30"/>
      <c r="F98" s="30"/>
      <c r="G98" s="39">
        <v>16</v>
      </c>
      <c r="H98" s="48" t="s">
        <v>56</v>
      </c>
      <c r="I98" s="39"/>
      <c r="J98" s="39"/>
      <c r="K98" s="23"/>
    </row>
    <row r="99" spans="1:13" ht="14.65" thickBot="1" x14ac:dyDescent="0.5">
      <c r="A99" s="28">
        <f t="shared" si="7"/>
        <v>13.02</v>
      </c>
      <c r="B99" s="29" t="s">
        <v>96</v>
      </c>
      <c r="C99" s="30"/>
      <c r="D99" s="30"/>
      <c r="E99" s="30"/>
      <c r="F99" s="30"/>
      <c r="G99" s="39">
        <v>3</v>
      </c>
      <c r="H99" s="48" t="s">
        <v>56</v>
      </c>
      <c r="I99" s="39"/>
      <c r="J99" s="39"/>
      <c r="K99" s="23"/>
    </row>
    <row r="100" spans="1:13" ht="14.65" thickBot="1" x14ac:dyDescent="0.5">
      <c r="A100" s="28"/>
      <c r="B100" s="13"/>
      <c r="C100" s="13"/>
      <c r="D100" s="13"/>
      <c r="E100" s="13"/>
      <c r="F100" s="13"/>
      <c r="G100" s="13"/>
      <c r="H100" s="23"/>
      <c r="I100" s="13"/>
      <c r="J100" s="28" t="s">
        <v>104</v>
      </c>
      <c r="K100" s="36">
        <f>SUM(J98:J99)</f>
        <v>0</v>
      </c>
      <c r="M100" s="5" t="e">
        <f>SUM(#REF!)</f>
        <v>#REF!</v>
      </c>
    </row>
    <row r="101" spans="1:13" x14ac:dyDescent="0.45">
      <c r="A101" s="26">
        <v>14</v>
      </c>
      <c r="B101" s="27" t="s">
        <v>98</v>
      </c>
      <c r="C101" s="13"/>
      <c r="D101" s="13"/>
      <c r="E101" s="13"/>
      <c r="F101" s="13"/>
      <c r="G101" s="23"/>
      <c r="H101" s="13"/>
      <c r="I101" s="13"/>
      <c r="J101" s="13"/>
      <c r="K101" s="23"/>
    </row>
    <row r="102" spans="1:13" x14ac:dyDescent="0.45">
      <c r="A102" s="28">
        <v>14.01</v>
      </c>
      <c r="B102" s="29" t="s">
        <v>99</v>
      </c>
      <c r="C102" s="30"/>
      <c r="D102" s="30"/>
      <c r="E102" s="30"/>
      <c r="F102" s="30"/>
      <c r="G102" s="39">
        <f>25.18*7</f>
        <v>176.26</v>
      </c>
      <c r="H102" s="48" t="s">
        <v>100</v>
      </c>
      <c r="I102" s="39"/>
      <c r="J102" s="39"/>
      <c r="K102" s="23"/>
    </row>
    <row r="103" spans="1:13" x14ac:dyDescent="0.45">
      <c r="A103" s="28">
        <f>+A102+0.01</f>
        <v>14.02</v>
      </c>
      <c r="B103" s="29" t="s">
        <v>101</v>
      </c>
      <c r="C103" s="30"/>
      <c r="D103" s="30"/>
      <c r="E103" s="30"/>
      <c r="F103" s="30"/>
      <c r="G103" s="39">
        <f>16.79*6</f>
        <v>100.74</v>
      </c>
      <c r="H103" s="48" t="s">
        <v>100</v>
      </c>
      <c r="I103" s="39"/>
      <c r="J103" s="39"/>
      <c r="K103" s="23"/>
    </row>
    <row r="104" spans="1:13" x14ac:dyDescent="0.45">
      <c r="A104" s="28">
        <v>13.03</v>
      </c>
      <c r="B104" s="29" t="s">
        <v>102</v>
      </c>
      <c r="C104" s="30"/>
      <c r="D104" s="30"/>
      <c r="E104" s="30"/>
      <c r="F104" s="30"/>
      <c r="G104" s="39">
        <v>14</v>
      </c>
      <c r="H104" s="48" t="s">
        <v>100</v>
      </c>
      <c r="I104" s="39"/>
      <c r="J104" s="39"/>
      <c r="K104" s="23"/>
    </row>
    <row r="105" spans="1:13" ht="14.65" thickBot="1" x14ac:dyDescent="0.5">
      <c r="A105" s="28">
        <v>13.04</v>
      </c>
      <c r="B105" s="29" t="s">
        <v>103</v>
      </c>
      <c r="C105" s="30"/>
      <c r="D105" s="30"/>
      <c r="E105" s="30"/>
      <c r="F105" s="30"/>
      <c r="G105" s="39">
        <f>2.58*38</f>
        <v>98.04</v>
      </c>
      <c r="H105" s="48" t="s">
        <v>100</v>
      </c>
      <c r="I105" s="39"/>
      <c r="J105" s="39"/>
      <c r="K105" s="23"/>
    </row>
    <row r="106" spans="1:13" ht="14.65" thickBot="1" x14ac:dyDescent="0.5">
      <c r="A106" s="28"/>
      <c r="B106" s="13"/>
      <c r="C106" s="13"/>
      <c r="D106" s="13"/>
      <c r="E106" s="13"/>
      <c r="F106" s="13"/>
      <c r="G106" s="13"/>
      <c r="H106" s="23"/>
      <c r="I106" s="13"/>
      <c r="J106" s="28" t="s">
        <v>108</v>
      </c>
      <c r="K106" s="36">
        <f>SUM(J102:J105)</f>
        <v>0</v>
      </c>
    </row>
    <row r="107" spans="1:13" x14ac:dyDescent="0.45">
      <c r="A107" s="28"/>
      <c r="B107" s="13"/>
      <c r="C107" s="13"/>
      <c r="D107" s="13"/>
      <c r="E107" s="34"/>
      <c r="F107" s="13"/>
      <c r="G107" s="13"/>
      <c r="H107" s="23"/>
      <c r="I107" s="13"/>
      <c r="J107" s="28"/>
      <c r="K107" s="23"/>
    </row>
    <row r="108" spans="1:13" x14ac:dyDescent="0.45">
      <c r="A108" s="26">
        <v>15</v>
      </c>
      <c r="B108" s="27" t="s">
        <v>105</v>
      </c>
      <c r="C108" s="13"/>
      <c r="D108" s="23"/>
      <c r="E108" s="13"/>
      <c r="F108" s="13"/>
      <c r="G108" s="23"/>
      <c r="H108" s="13"/>
      <c r="I108" s="13"/>
      <c r="J108" s="13"/>
      <c r="K108" s="23"/>
    </row>
    <row r="109" spans="1:13" x14ac:dyDescent="0.45">
      <c r="A109" s="28">
        <f>+A108+0.01</f>
        <v>15.01</v>
      </c>
      <c r="B109" s="29" t="s">
        <v>106</v>
      </c>
      <c r="C109" s="30"/>
      <c r="D109" s="30"/>
      <c r="E109" s="30"/>
      <c r="F109" s="30"/>
      <c r="G109" s="39">
        <f>+G37</f>
        <v>15.85</v>
      </c>
      <c r="H109" s="48" t="s">
        <v>31</v>
      </c>
      <c r="I109" s="39"/>
      <c r="J109" s="39"/>
      <c r="K109" s="23"/>
    </row>
    <row r="110" spans="1:13" ht="14.65" thickBot="1" x14ac:dyDescent="0.5">
      <c r="A110" s="28">
        <f>+A109+0.01</f>
        <v>15.02</v>
      </c>
      <c r="B110" s="29" t="s">
        <v>107</v>
      </c>
      <c r="C110" s="30"/>
      <c r="D110" s="30"/>
      <c r="E110" s="30"/>
      <c r="F110" s="30"/>
      <c r="G110" s="39">
        <f>+G36</f>
        <v>876.08799999999997</v>
      </c>
      <c r="H110" s="48" t="s">
        <v>31</v>
      </c>
      <c r="I110" s="39"/>
      <c r="J110" s="39"/>
      <c r="K110" s="23"/>
    </row>
    <row r="111" spans="1:13" ht="14.65" thickBot="1" x14ac:dyDescent="0.5">
      <c r="A111" s="28"/>
      <c r="B111" s="13"/>
      <c r="C111" s="13"/>
      <c r="D111" s="23"/>
      <c r="E111" s="13"/>
      <c r="F111" s="13"/>
      <c r="G111" s="13"/>
      <c r="H111" s="28"/>
      <c r="I111" s="13"/>
      <c r="J111" s="28" t="s">
        <v>113</v>
      </c>
      <c r="K111" s="36">
        <f>SUM(J109:J110)</f>
        <v>0</v>
      </c>
    </row>
    <row r="112" spans="1:13" x14ac:dyDescent="0.45">
      <c r="A112" s="26">
        <v>16</v>
      </c>
      <c r="B112" s="27" t="s">
        <v>109</v>
      </c>
      <c r="C112" s="13"/>
      <c r="D112" s="34"/>
      <c r="E112" s="13"/>
      <c r="F112" s="13"/>
      <c r="G112" s="13"/>
      <c r="H112" s="23"/>
      <c r="I112" s="13"/>
      <c r="J112" s="28"/>
      <c r="K112" s="23"/>
    </row>
    <row r="113" spans="1:11" x14ac:dyDescent="0.45">
      <c r="A113" s="28">
        <f>+A112+0.01</f>
        <v>16.010000000000002</v>
      </c>
      <c r="B113" s="29" t="s">
        <v>110</v>
      </c>
      <c r="C113" s="30"/>
      <c r="D113" s="30"/>
      <c r="E113" s="30"/>
      <c r="F113" s="30"/>
      <c r="G113" s="39">
        <v>2</v>
      </c>
      <c r="H113" s="48" t="s">
        <v>111</v>
      </c>
      <c r="I113" s="39"/>
      <c r="J113" s="39"/>
      <c r="K113" s="23"/>
    </row>
    <row r="114" spans="1:11" x14ac:dyDescent="0.45">
      <c r="A114" s="28">
        <f t="shared" ref="A114:A115" si="8">+A113+0.01</f>
        <v>16.020000000000003</v>
      </c>
      <c r="B114" s="29" t="s">
        <v>112</v>
      </c>
      <c r="C114" s="30"/>
      <c r="D114" s="30"/>
      <c r="E114" s="30"/>
      <c r="F114" s="30"/>
      <c r="G114" s="39">
        <v>1</v>
      </c>
      <c r="H114" s="48" t="s">
        <v>10</v>
      </c>
      <c r="I114" s="39"/>
      <c r="J114" s="39"/>
      <c r="K114" s="23"/>
    </row>
    <row r="115" spans="1:11" ht="14.65" thickBot="1" x14ac:dyDescent="0.5">
      <c r="A115" s="28">
        <f t="shared" si="8"/>
        <v>16.030000000000005</v>
      </c>
      <c r="B115" s="29" t="s">
        <v>155</v>
      </c>
      <c r="C115" s="30"/>
      <c r="D115" s="30"/>
      <c r="E115" s="30"/>
      <c r="F115" s="30"/>
      <c r="G115" s="39">
        <v>2</v>
      </c>
      <c r="H115" s="48" t="s">
        <v>153</v>
      </c>
      <c r="I115" s="39"/>
      <c r="J115" s="39"/>
      <c r="K115" s="23"/>
    </row>
    <row r="116" spans="1:11" ht="14.65" thickBot="1" x14ac:dyDescent="0.5">
      <c r="A116" s="28"/>
      <c r="B116" s="13"/>
      <c r="C116" s="13"/>
      <c r="D116" s="34"/>
      <c r="E116" s="13"/>
      <c r="F116" s="13"/>
      <c r="G116" s="13"/>
      <c r="H116" s="23"/>
      <c r="I116" s="13"/>
      <c r="J116" s="28" t="s">
        <v>119</v>
      </c>
      <c r="K116" s="36">
        <f>SUM(J113:J115)</f>
        <v>0</v>
      </c>
    </row>
    <row r="117" spans="1:11" x14ac:dyDescent="0.45">
      <c r="A117" s="28"/>
      <c r="B117" s="13"/>
      <c r="C117" s="13"/>
      <c r="D117" s="13"/>
      <c r="E117" s="13"/>
      <c r="F117" s="23"/>
      <c r="G117" s="13"/>
      <c r="H117" s="23"/>
      <c r="I117" s="13"/>
      <c r="J117" s="28"/>
      <c r="K117" s="23"/>
    </row>
    <row r="118" spans="1:11" x14ac:dyDescent="0.45">
      <c r="A118" s="26">
        <v>17</v>
      </c>
      <c r="B118" s="27" t="s">
        <v>114</v>
      </c>
      <c r="C118" s="13"/>
      <c r="D118" s="13"/>
      <c r="E118" s="13"/>
      <c r="F118" s="26"/>
      <c r="G118" s="23"/>
      <c r="H118" s="23"/>
      <c r="I118" s="23"/>
      <c r="J118" s="23"/>
      <c r="K118" s="23"/>
    </row>
    <row r="119" spans="1:11" x14ac:dyDescent="0.45">
      <c r="A119" s="28">
        <f>+A118+0.01</f>
        <v>17.010000000000002</v>
      </c>
      <c r="B119" s="29" t="s">
        <v>115</v>
      </c>
      <c r="C119" s="30"/>
      <c r="D119" s="30"/>
      <c r="E119" s="30"/>
      <c r="F119" s="30"/>
      <c r="G119" s="39">
        <v>6</v>
      </c>
      <c r="H119" s="48" t="s">
        <v>116</v>
      </c>
      <c r="I119" s="39"/>
      <c r="J119" s="39"/>
      <c r="K119" s="23"/>
    </row>
    <row r="120" spans="1:11" ht="14.65" thickBot="1" x14ac:dyDescent="0.5">
      <c r="A120" s="28">
        <f>+A119+0.01</f>
        <v>17.020000000000003</v>
      </c>
      <c r="B120" s="29" t="s">
        <v>117</v>
      </c>
      <c r="C120" s="30"/>
      <c r="D120" s="30"/>
      <c r="E120" s="30"/>
      <c r="F120" s="30"/>
      <c r="G120" s="39">
        <v>1</v>
      </c>
      <c r="H120" s="48" t="s">
        <v>118</v>
      </c>
      <c r="I120" s="39"/>
      <c r="J120" s="39"/>
      <c r="K120" s="23"/>
    </row>
    <row r="121" spans="1:11" ht="14.65" thickBot="1" x14ac:dyDescent="0.5">
      <c r="A121" s="28"/>
      <c r="B121" s="13"/>
      <c r="C121" s="13"/>
      <c r="D121" s="13"/>
      <c r="E121" s="13"/>
      <c r="F121" s="13"/>
      <c r="G121" s="13"/>
      <c r="H121" s="23"/>
      <c r="I121" s="13"/>
      <c r="J121" s="28" t="s">
        <v>165</v>
      </c>
      <c r="K121" s="36">
        <f>SUM(J119:J120)</f>
        <v>0</v>
      </c>
    </row>
    <row r="122" spans="1:11" x14ac:dyDescent="0.45">
      <c r="A122" s="28"/>
      <c r="B122" s="13"/>
      <c r="C122" s="13"/>
      <c r="D122" s="13"/>
      <c r="E122" s="13"/>
      <c r="F122" s="13"/>
      <c r="G122" s="23"/>
      <c r="H122" s="13"/>
      <c r="I122" s="13"/>
      <c r="J122" s="13"/>
      <c r="K122" s="13"/>
    </row>
    <row r="123" spans="1:11" ht="14.65" thickBot="1" x14ac:dyDescent="0.5">
      <c r="A123" s="28"/>
      <c r="B123" s="13"/>
      <c r="C123" s="13"/>
      <c r="D123" s="13"/>
      <c r="E123" s="13"/>
      <c r="F123" s="13"/>
      <c r="G123" s="23"/>
      <c r="H123" s="13"/>
      <c r="I123" s="13"/>
      <c r="J123" s="13"/>
      <c r="K123" s="13"/>
    </row>
    <row r="124" spans="1:11" ht="14.65" thickBot="1" x14ac:dyDescent="0.5">
      <c r="A124" s="26">
        <v>18</v>
      </c>
      <c r="B124" s="13"/>
      <c r="C124" s="13"/>
      <c r="D124" s="13"/>
      <c r="E124" s="13"/>
      <c r="F124" s="13"/>
      <c r="G124" s="13"/>
      <c r="H124" s="13"/>
      <c r="I124" s="13"/>
      <c r="J124" s="41" t="s">
        <v>120</v>
      </c>
      <c r="K124" s="36">
        <f>SUM(K13:K122)</f>
        <v>0</v>
      </c>
    </row>
    <row r="125" spans="1:11" x14ac:dyDescent="0.45">
      <c r="A125" s="28"/>
      <c r="B125" s="13"/>
      <c r="C125" s="13"/>
      <c r="D125" s="13"/>
      <c r="E125" s="13"/>
      <c r="F125" s="13"/>
      <c r="G125" s="13"/>
      <c r="H125" s="13"/>
      <c r="I125" s="13"/>
      <c r="J125" s="13"/>
      <c r="K125" s="23"/>
    </row>
    <row r="126" spans="1:11" x14ac:dyDescent="0.45">
      <c r="A126" s="26">
        <v>19</v>
      </c>
      <c r="B126" s="27" t="s">
        <v>121</v>
      </c>
      <c r="C126" s="13"/>
      <c r="D126" s="13"/>
      <c r="E126" s="13"/>
      <c r="F126" s="13"/>
      <c r="G126" s="23"/>
      <c r="H126" s="13"/>
      <c r="I126" s="13"/>
      <c r="J126" s="13"/>
      <c r="K126" s="23"/>
    </row>
    <row r="127" spans="1:11" x14ac:dyDescent="0.45">
      <c r="A127" s="28">
        <f>+A126+0.01</f>
        <v>19.010000000000002</v>
      </c>
      <c r="B127" s="29" t="s">
        <v>122</v>
      </c>
      <c r="C127" s="30"/>
      <c r="D127" s="30"/>
      <c r="E127" s="30"/>
      <c r="F127" s="31"/>
      <c r="G127" s="42">
        <v>2.5</v>
      </c>
      <c r="H127" s="33" t="s">
        <v>123</v>
      </c>
      <c r="I127" s="32"/>
      <c r="J127" s="43"/>
      <c r="K127" s="13"/>
    </row>
    <row r="128" spans="1:11" x14ac:dyDescent="0.45">
      <c r="A128" s="28">
        <f t="shared" ref="A128:A133" si="9">+A127+0.01</f>
        <v>19.020000000000003</v>
      </c>
      <c r="B128" s="29" t="s">
        <v>124</v>
      </c>
      <c r="C128" s="30"/>
      <c r="D128" s="30"/>
      <c r="E128" s="30"/>
      <c r="F128" s="31"/>
      <c r="G128" s="32">
        <v>1</v>
      </c>
      <c r="H128" s="33" t="s">
        <v>123</v>
      </c>
      <c r="I128" s="32"/>
      <c r="J128" s="32"/>
      <c r="K128" s="23"/>
    </row>
    <row r="129" spans="1:11" x14ac:dyDescent="0.45">
      <c r="A129" s="28">
        <f t="shared" si="9"/>
        <v>19.030000000000005</v>
      </c>
      <c r="B129" s="29" t="s">
        <v>125</v>
      </c>
      <c r="C129" s="30"/>
      <c r="D129" s="30"/>
      <c r="E129" s="30"/>
      <c r="F129" s="31"/>
      <c r="G129" s="32">
        <v>0.2</v>
      </c>
      <c r="H129" s="33" t="s">
        <v>123</v>
      </c>
      <c r="I129" s="32"/>
      <c r="J129" s="43"/>
      <c r="K129" s="13"/>
    </row>
    <row r="130" spans="1:11" x14ac:dyDescent="0.45">
      <c r="A130" s="28">
        <f t="shared" si="9"/>
        <v>19.040000000000006</v>
      </c>
      <c r="B130" s="29" t="s">
        <v>126</v>
      </c>
      <c r="C130" s="30"/>
      <c r="D130" s="30"/>
      <c r="E130" s="30"/>
      <c r="F130" s="31"/>
      <c r="G130" s="32">
        <v>0</v>
      </c>
      <c r="H130" s="33" t="s">
        <v>66</v>
      </c>
      <c r="I130" s="32"/>
      <c r="J130" s="32"/>
      <c r="K130" s="13"/>
    </row>
    <row r="131" spans="1:11" x14ac:dyDescent="0.45">
      <c r="A131" s="28">
        <f t="shared" si="9"/>
        <v>19.050000000000008</v>
      </c>
      <c r="B131" s="29" t="s">
        <v>127</v>
      </c>
      <c r="C131" s="30"/>
      <c r="D131" s="30"/>
      <c r="E131" s="30"/>
      <c r="F131" s="31"/>
      <c r="G131" s="32">
        <v>2</v>
      </c>
      <c r="H131" s="33" t="s">
        <v>123</v>
      </c>
      <c r="I131" s="32"/>
      <c r="J131" s="43"/>
      <c r="K131" s="13"/>
    </row>
    <row r="132" spans="1:11" x14ac:dyDescent="0.45">
      <c r="A132" s="28">
        <f t="shared" si="9"/>
        <v>19.060000000000009</v>
      </c>
      <c r="B132" s="29" t="s">
        <v>128</v>
      </c>
      <c r="C132" s="30"/>
      <c r="D132" s="30"/>
      <c r="E132" s="30"/>
      <c r="F132" s="31"/>
      <c r="G132" s="32">
        <v>3</v>
      </c>
      <c r="H132" s="33" t="s">
        <v>123</v>
      </c>
      <c r="I132" s="32"/>
      <c r="J132" s="32"/>
      <c r="K132" s="23"/>
    </row>
    <row r="133" spans="1:11" x14ac:dyDescent="0.45">
      <c r="A133" s="28">
        <f t="shared" si="9"/>
        <v>19.070000000000011</v>
      </c>
      <c r="B133" s="29" t="s">
        <v>129</v>
      </c>
      <c r="C133" s="30"/>
      <c r="D133" s="30"/>
      <c r="E133" s="30"/>
      <c r="F133" s="31"/>
      <c r="G133" s="32">
        <v>10</v>
      </c>
      <c r="H133" s="33" t="s">
        <v>123</v>
      </c>
      <c r="I133" s="32"/>
      <c r="J133" s="32"/>
      <c r="K133" s="23"/>
    </row>
    <row r="134" spans="1:11" x14ac:dyDescent="0.45">
      <c r="A134" s="28">
        <v>18.079999999999998</v>
      </c>
      <c r="B134" s="29" t="s">
        <v>161</v>
      </c>
      <c r="C134" s="30"/>
      <c r="D134" s="30"/>
      <c r="E134" s="30"/>
      <c r="F134" s="31"/>
      <c r="G134" s="32">
        <v>18</v>
      </c>
      <c r="H134" s="33" t="s">
        <v>123</v>
      </c>
      <c r="I134" s="32"/>
      <c r="J134" s="32"/>
      <c r="K134" s="23"/>
    </row>
    <row r="135" spans="1:11" ht="14.65" thickBot="1" x14ac:dyDescent="0.5">
      <c r="A135" s="28">
        <f>+A133+0.01</f>
        <v>19.080000000000013</v>
      </c>
      <c r="B135" s="29" t="s">
        <v>130</v>
      </c>
      <c r="C135" s="30"/>
      <c r="D135" s="30"/>
      <c r="E135" s="30"/>
      <c r="F135" s="31"/>
      <c r="G135" s="32">
        <v>5</v>
      </c>
      <c r="H135" s="33" t="s">
        <v>123</v>
      </c>
      <c r="I135" s="32"/>
      <c r="J135" s="32"/>
      <c r="K135" s="23"/>
    </row>
    <row r="136" spans="1:11" ht="15" thickTop="1" thickBot="1" x14ac:dyDescent="0.5">
      <c r="A136" s="28"/>
      <c r="B136" s="13"/>
      <c r="C136" s="13"/>
      <c r="D136" s="13"/>
      <c r="E136" s="13"/>
      <c r="F136" s="13"/>
      <c r="G136" s="13"/>
      <c r="H136" s="24"/>
      <c r="I136" s="34"/>
      <c r="J136" s="41" t="s">
        <v>131</v>
      </c>
      <c r="K136" s="44">
        <f>SUM(J127:J135)</f>
        <v>0</v>
      </c>
    </row>
    <row r="137" spans="1:11" ht="15" thickTop="1" thickBot="1" x14ac:dyDescent="0.5">
      <c r="A137" s="13"/>
      <c r="B137" s="13"/>
      <c r="C137" s="13"/>
      <c r="D137" s="13"/>
      <c r="E137" s="13"/>
      <c r="F137" s="13"/>
      <c r="G137" s="23"/>
      <c r="H137" s="34"/>
      <c r="I137" s="45"/>
      <c r="J137" s="13"/>
      <c r="K137" s="23"/>
    </row>
    <row r="138" spans="1:11" ht="15" thickTop="1" thickBot="1" x14ac:dyDescent="0.5">
      <c r="A138" s="28"/>
      <c r="B138" s="13"/>
      <c r="C138" s="13"/>
      <c r="D138" s="13"/>
      <c r="E138" s="13"/>
      <c r="F138" s="13"/>
      <c r="G138" s="23"/>
      <c r="H138" s="23"/>
      <c r="I138" s="13"/>
      <c r="J138" s="46" t="s">
        <v>132</v>
      </c>
      <c r="K138" s="44">
        <f>SUM(K124+K136)</f>
        <v>0</v>
      </c>
    </row>
    <row r="139" spans="1:11" ht="14.65" thickTop="1" x14ac:dyDescent="0.45">
      <c r="A139" s="13"/>
      <c r="B139" s="13"/>
      <c r="C139" s="13"/>
      <c r="D139" s="13"/>
      <c r="E139" s="13"/>
      <c r="F139" s="40"/>
      <c r="G139" s="13"/>
      <c r="H139" s="23"/>
      <c r="I139" s="13"/>
      <c r="J139" s="46"/>
      <c r="K139" s="18"/>
    </row>
    <row r="140" spans="1:11" ht="15.4" x14ac:dyDescent="0.45">
      <c r="A140" s="7"/>
      <c r="B140" s="8"/>
      <c r="C140" s="8"/>
      <c r="D140" s="3"/>
      <c r="E140" s="3"/>
      <c r="G140" s="2"/>
      <c r="H140" s="4"/>
      <c r="I140" s="6"/>
      <c r="J140" s="6"/>
    </row>
    <row r="141" spans="1:11" ht="15.4" x14ac:dyDescent="0.45">
      <c r="E141" s="1"/>
      <c r="G141" s="2"/>
      <c r="H141" s="2"/>
      <c r="I141" s="6"/>
      <c r="J141" s="9"/>
    </row>
    <row r="142" spans="1:11" ht="15.4" x14ac:dyDescent="0.45">
      <c r="G142" s="2"/>
      <c r="H142" s="2"/>
      <c r="I142" s="10"/>
      <c r="J142" s="9"/>
    </row>
    <row r="143" spans="1:11" x14ac:dyDescent="0.45">
      <c r="A143" s="4"/>
      <c r="B143" s="2"/>
      <c r="C143" s="2"/>
      <c r="G143" s="2"/>
      <c r="H143" s="2"/>
      <c r="I143" s="2"/>
      <c r="J143" s="2"/>
    </row>
    <row r="157" spans="6:6" x14ac:dyDescent="0.45">
      <c r="F157">
        <f>0.33*(6.1+4.6)+0.33*(6.6+5.1)+0.2*(6.1+4.6)+0.2*(6.6+5.1)+(0.66*7.2)+2.1*(6.6+2.9)+(5.94*2.06)+(6*0.92)+(2.25*5.8)+(4.42*1.2)+(1.02*6.7)+(0.37*0.59)+(3.32*5.14)</f>
        <v>96.801500000000004</v>
      </c>
    </row>
    <row r="162" spans="2:4" x14ac:dyDescent="0.45">
      <c r="B162" t="s">
        <v>133</v>
      </c>
      <c r="D162" t="s">
        <v>134</v>
      </c>
    </row>
    <row r="163" spans="2:4" x14ac:dyDescent="0.45">
      <c r="B163" t="s">
        <v>133</v>
      </c>
      <c r="D163" t="s">
        <v>135</v>
      </c>
    </row>
    <row r="164" spans="2:4" x14ac:dyDescent="0.45">
      <c r="B164" t="s">
        <v>133</v>
      </c>
      <c r="D164" t="s">
        <v>136</v>
      </c>
    </row>
    <row r="165" spans="2:4" x14ac:dyDescent="0.45">
      <c r="B165" t="s">
        <v>133</v>
      </c>
      <c r="D165" t="s">
        <v>137</v>
      </c>
    </row>
    <row r="166" spans="2:4" x14ac:dyDescent="0.45">
      <c r="B166" t="s">
        <v>133</v>
      </c>
      <c r="D166" t="s">
        <v>138</v>
      </c>
    </row>
    <row r="167" spans="2:4" x14ac:dyDescent="0.45">
      <c r="B167" t="s">
        <v>133</v>
      </c>
      <c r="D167" t="s">
        <v>139</v>
      </c>
    </row>
    <row r="168" spans="2:4" x14ac:dyDescent="0.45">
      <c r="B168" t="s">
        <v>133</v>
      </c>
      <c r="D168" t="s">
        <v>140</v>
      </c>
    </row>
    <row r="169" spans="2:4" x14ac:dyDescent="0.45">
      <c r="B169" t="s">
        <v>133</v>
      </c>
      <c r="D169" t="s">
        <v>141</v>
      </c>
    </row>
    <row r="170" spans="2:4" x14ac:dyDescent="0.45">
      <c r="B170" t="s">
        <v>133</v>
      </c>
      <c r="D170" t="s">
        <v>142</v>
      </c>
    </row>
    <row r="171" spans="2:4" x14ac:dyDescent="0.45">
      <c r="B171" t="s">
        <v>133</v>
      </c>
      <c r="D171" t="s">
        <v>143</v>
      </c>
    </row>
    <row r="172" spans="2:4" x14ac:dyDescent="0.45">
      <c r="B172" t="s">
        <v>133</v>
      </c>
      <c r="D172" t="s">
        <v>144</v>
      </c>
    </row>
    <row r="173" spans="2:4" x14ac:dyDescent="0.45">
      <c r="B173" t="s">
        <v>133</v>
      </c>
      <c r="D173" t="s">
        <v>145</v>
      </c>
    </row>
    <row r="174" spans="2:4" x14ac:dyDescent="0.45">
      <c r="B174" t="s">
        <v>133</v>
      </c>
      <c r="D174" t="s">
        <v>146</v>
      </c>
    </row>
    <row r="175" spans="2:4" x14ac:dyDescent="0.45">
      <c r="B175" t="s">
        <v>133</v>
      </c>
      <c r="D175" t="s">
        <v>147</v>
      </c>
    </row>
    <row r="176" spans="2:4" x14ac:dyDescent="0.45">
      <c r="B176" t="s">
        <v>133</v>
      </c>
      <c r="D176" t="s">
        <v>148</v>
      </c>
    </row>
    <row r="177" spans="2:4" x14ac:dyDescent="0.45">
      <c r="B177" t="s">
        <v>133</v>
      </c>
      <c r="D177" t="s">
        <v>149</v>
      </c>
    </row>
    <row r="178" spans="2:4" x14ac:dyDescent="0.45">
      <c r="B178" t="s">
        <v>133</v>
      </c>
      <c r="D178" t="s">
        <v>150</v>
      </c>
    </row>
    <row r="179" spans="2:4" x14ac:dyDescent="0.45">
      <c r="B179" t="s">
        <v>133</v>
      </c>
      <c r="D179" t="s">
        <v>151</v>
      </c>
    </row>
    <row r="180" spans="2:4" x14ac:dyDescent="0.45">
      <c r="B180" t="s">
        <v>133</v>
      </c>
      <c r="D180" t="s">
        <v>152</v>
      </c>
    </row>
  </sheetData>
  <pageMargins left="0.7" right="0.7" top="0.75" bottom="0.75" header="0.3" footer="0.3"/>
  <pageSetup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DomRam</cp:lastModifiedBy>
  <cp:lastPrinted>2023-05-09T08:08:27Z</cp:lastPrinted>
  <dcterms:created xsi:type="dcterms:W3CDTF">2023-04-19T19:36:29Z</dcterms:created>
  <dcterms:modified xsi:type="dcterms:W3CDTF">2023-05-22T16:17:50Z</dcterms:modified>
</cp:coreProperties>
</file>